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0860" windowHeight="6900" firstSheet="57" activeTab="63"/>
  </bookViews>
  <sheets>
    <sheet name="1" sheetId="1" r:id="rId1"/>
    <sheet name="Арх 96" sheetId="2" r:id="rId2"/>
    <sheet name="Бел,21" sheetId="3" r:id="rId3"/>
    <sheet name="Кр 94" sheetId="4" r:id="rId4"/>
    <sheet name="Юб 23" sheetId="5" r:id="rId5"/>
    <sheet name="Юб 29" sheetId="6" r:id="rId6"/>
    <sheet name="Юб.32" sheetId="7" r:id="rId7"/>
    <sheet name="Юб 39" sheetId="8" r:id="rId8"/>
    <sheet name="Юб 52" sheetId="9" r:id="rId9"/>
    <sheet name="Арх 3А" sheetId="10" r:id="rId10"/>
    <sheet name="Арх 5" sheetId="11" r:id="rId11"/>
    <sheet name="Арх 5А" sheetId="12" r:id="rId12"/>
    <sheet name="Арх 9" sheetId="13" r:id="rId13"/>
    <sheet name="Гоголя 16" sheetId="14" r:id="rId14"/>
    <sheet name="Гоголя 28" sheetId="15" r:id="rId15"/>
    <sheet name="К.Бел 1" sheetId="16" r:id="rId16"/>
    <sheet name="К.Бел 3" sheetId="17" r:id="rId17"/>
    <sheet name="К. Бел 25" sheetId="18" r:id="rId18"/>
    <sheet name="К.Бел 45" sheetId="19" r:id="rId19"/>
    <sheet name="К.Бел 49А" sheetId="20" r:id="rId20"/>
    <sheet name="Красн 1Б" sheetId="21" r:id="rId21"/>
    <sheet name="Олимп 13" sheetId="22" r:id="rId22"/>
    <sheet name="Поб 186" sheetId="23" r:id="rId23"/>
    <sheet name="Поб 206" sheetId="24" r:id="rId24"/>
    <sheet name="Хим 24А" sheetId="25" r:id="rId25"/>
    <sheet name="Хим 24Б" sheetId="26" r:id="rId26"/>
    <sheet name="Хим 26" sheetId="27" r:id="rId27"/>
    <sheet name="Хим 28" sheetId="28" r:id="rId28"/>
    <sheet name="Юбил 3" sheetId="29" r:id="rId29"/>
    <sheet name="Юбил 5" sheetId="30" r:id="rId30"/>
    <sheet name="Юбил 13" sheetId="31" r:id="rId31"/>
    <sheet name="Юбил 16" sheetId="32" r:id="rId32"/>
    <sheet name="Юбил 17" sheetId="33" r:id="rId33"/>
    <sheet name="Поб 23-17" sheetId="34" r:id="rId34"/>
    <sheet name="Вес 3" sheetId="35" r:id="rId35"/>
    <sheet name="Вес 5" sheetId="36" r:id="rId36"/>
    <sheet name="Вес 7" sheetId="37" r:id="rId37"/>
    <sheet name="Парк 48" sheetId="38" r:id="rId38"/>
    <sheet name="Парк 50" sheetId="39" r:id="rId39"/>
    <sheet name="Парк 52" sheetId="40" r:id="rId40"/>
    <sheet name="Стал 68" sheetId="41" r:id="rId41"/>
    <sheet name="Стал 70" sheetId="42" r:id="rId42"/>
    <sheet name="Стал 76" sheetId="43" r:id="rId43"/>
    <sheet name="Лен 78" sheetId="44" r:id="rId44"/>
    <sheet name="М.Г.47" sheetId="45" r:id="rId45"/>
    <sheet name="Бард 13" sheetId="46" r:id="rId46"/>
    <sheet name="Стр 39" sheetId="47" r:id="rId47"/>
    <sheet name="Чкал 20" sheetId="48" r:id="rId48"/>
    <sheet name="Стал 58А" sheetId="49" r:id="rId49"/>
    <sheet name="Б.Дом39А" sheetId="50" r:id="rId50"/>
    <sheet name="Б.Дом41" sheetId="51" r:id="rId51"/>
    <sheet name="Комс 15" sheetId="52" r:id="rId52"/>
    <sheet name="Кравч 3" sheetId="53" r:id="rId53"/>
    <sheet name="Лен 106Б" sheetId="54" r:id="rId54"/>
    <sheet name="Лен 107А" sheetId="55" r:id="rId55"/>
    <sheet name="Лен 131" sheetId="56" r:id="rId56"/>
    <sheet name="Лен 131А" sheetId="57" r:id="rId57"/>
    <sheet name="Лен 131Б" sheetId="58" r:id="rId58"/>
    <sheet name="Лен 131В" sheetId="59" r:id="rId59"/>
    <sheet name="Лен 133Б" sheetId="60" r:id="rId60"/>
    <sheet name="Лен 139" sheetId="61" r:id="rId61"/>
    <sheet name="Лен 145" sheetId="62" r:id="rId62"/>
    <sheet name="Лом 34" sheetId="63" r:id="rId63"/>
    <sheet name="Менд 1" sheetId="64" r:id="rId64"/>
  </sheets>
  <definedNames/>
  <calcPr fullCalcOnLoad="1"/>
</workbook>
</file>

<file path=xl/sharedStrings.xml><?xml version="1.0" encoding="utf-8"?>
<sst xmlns="http://schemas.openxmlformats.org/spreadsheetml/2006/main" count="2652" uniqueCount="223">
  <si>
    <t>Объекты выполнения работ</t>
  </si>
  <si>
    <t>Виды работ</t>
  </si>
  <si>
    <t>Един. Измер</t>
  </si>
  <si>
    <t>1. Фундаменты</t>
  </si>
  <si>
    <t>Устранение местных деформаций, усиление,</t>
  </si>
  <si>
    <t>восстановление поврежденных участков фундаментов, вентиляционных продухов.</t>
  </si>
  <si>
    <t>2. Стены и фасады</t>
  </si>
  <si>
    <t>м2</t>
  </si>
  <si>
    <t>3. Перекрытия</t>
  </si>
  <si>
    <t>Частичная смена отдельных элементов; заделка швов и трещин; укрепление и окраска.</t>
  </si>
  <si>
    <t>мп</t>
  </si>
  <si>
    <t>4. Крыши</t>
  </si>
  <si>
    <t>Огнезащитная обработка стропильной системы</t>
  </si>
  <si>
    <t>Восстановление элементов водостока:</t>
  </si>
  <si>
    <t>воронки,</t>
  </si>
  <si>
    <t>шт</t>
  </si>
  <si>
    <t>колена,</t>
  </si>
  <si>
    <t>прямые звенья,</t>
  </si>
  <si>
    <t>отметы</t>
  </si>
  <si>
    <t>м3</t>
  </si>
  <si>
    <t>5. Оконные и дверные заполнения</t>
  </si>
  <si>
    <t>Восстановление остекления</t>
  </si>
  <si>
    <t>Ремонт оконного переплета</t>
  </si>
  <si>
    <t>шт.</t>
  </si>
  <si>
    <t>Восстановлениеметаллич. конструкций приямков.</t>
  </si>
  <si>
    <t>тн</t>
  </si>
  <si>
    <t>Закрытие подвальных окон</t>
  </si>
  <si>
    <t>Ремонт перил</t>
  </si>
  <si>
    <t>7. Внутренняя отделка</t>
  </si>
  <si>
    <t>Ремонт подъездов</t>
  </si>
  <si>
    <t>Ремонт ступеней, полов, площадок раствором</t>
  </si>
  <si>
    <t>1 место</t>
  </si>
  <si>
    <t>8.Центральное отопление</t>
  </si>
  <si>
    <t>Замена трубопроводов Dy=108 мм</t>
  </si>
  <si>
    <t>Dy=89 мм</t>
  </si>
  <si>
    <t>Dy=76 мм</t>
  </si>
  <si>
    <t>Dy=57 мм</t>
  </si>
  <si>
    <t>Dy=32 мм</t>
  </si>
  <si>
    <t>Dy=25 мм</t>
  </si>
  <si>
    <t>Dy=20 мм</t>
  </si>
  <si>
    <t>Dy=15 мм</t>
  </si>
  <si>
    <t>Замена запорной арматуры Dy=100</t>
  </si>
  <si>
    <t>Dy=80 мм</t>
  </si>
  <si>
    <t>Замена отопительных приборов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</si>
  <si>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</si>
  <si>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</si>
  <si>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9. Водопровод канализация, горячее водоснабжение</t>
  </si>
  <si>
    <t>Замена трубопроводов Dy=32мм п/п</t>
  </si>
  <si>
    <t>Dy=25мм п/п</t>
  </si>
  <si>
    <t>Dy=15мм</t>
  </si>
  <si>
    <t>Замена канализации     Dy=100 мм</t>
  </si>
  <si>
    <t>Dy=50мм</t>
  </si>
  <si>
    <t>Ремонт водоподогревателя :</t>
  </si>
  <si>
    <t>10. Электроснабжение электротехнические устройства</t>
  </si>
  <si>
    <t>Замеры сопротивления изоляции.</t>
  </si>
  <si>
    <t>1 дом</t>
  </si>
  <si>
    <t>Монтаж светильников с лампами накаливания, НББ</t>
  </si>
  <si>
    <t xml:space="preserve">Смена светильников энергосберег </t>
  </si>
  <si>
    <t>замена выключателей,</t>
  </si>
  <si>
    <t>замена автоматов,</t>
  </si>
  <si>
    <t>замена кабеля АВВГ 2*2,5</t>
  </si>
  <si>
    <t>11. Внешнее благоустройство</t>
  </si>
  <si>
    <t>Pемонт скамеек</t>
  </si>
  <si>
    <t>ул.Беляева, 21</t>
  </si>
  <si>
    <t>ул.Юбилейная, 29</t>
  </si>
  <si>
    <t xml:space="preserve">Ремонт кровли (мягкая)      </t>
  </si>
  <si>
    <t>ул.Юбилейная, 39</t>
  </si>
  <si>
    <t>ул.Краснодонцев, 94</t>
  </si>
  <si>
    <t>ул.Юбилейная, 23</t>
  </si>
  <si>
    <t>ул.Юбилейная, 32</t>
  </si>
  <si>
    <t>Установка рам без стекла</t>
  </si>
  <si>
    <t>Установка неост.створок</t>
  </si>
  <si>
    <t>Ремонт дверных коробок</t>
  </si>
  <si>
    <t>Ремонт дверных полотен</t>
  </si>
  <si>
    <t>Ремонт штукатурки</t>
  </si>
  <si>
    <t>Ямочный ремонт асфальта, отмостки</t>
  </si>
  <si>
    <t>Светильники РКУ</t>
  </si>
  <si>
    <t>ремонт межпан.швов  раствором</t>
  </si>
  <si>
    <t>м.п</t>
  </si>
  <si>
    <t>ремонт межпан.швов  герметиком</t>
  </si>
  <si>
    <t>Ремонт полов, без ст-ти плитки</t>
  </si>
  <si>
    <t>то же без ст-ти матер</t>
  </si>
  <si>
    <t>сек</t>
  </si>
  <si>
    <t>Dy=20мм п/п</t>
  </si>
  <si>
    <t>Dy=40мм п/п</t>
  </si>
  <si>
    <t>замена сгонов ДУ 20мм</t>
  </si>
  <si>
    <t>замена сгонов ДУ 32мм</t>
  </si>
  <si>
    <t>замена сгонов ДУ 50мм</t>
  </si>
  <si>
    <t>Фланцевые соединения Ду 80мм</t>
  </si>
  <si>
    <t>Фланцевые соединения Ду 100мм</t>
  </si>
  <si>
    <t>замена калачей без ст-ти</t>
  </si>
  <si>
    <t>Установка фильтра Ду 40мм без ст-ти</t>
  </si>
  <si>
    <t>Установка фильтра Ду 50мм без ст-ти</t>
  </si>
  <si>
    <t>Установка фильтра Ду 65мм без ст-ти</t>
  </si>
  <si>
    <t>Установка датчика температуры</t>
  </si>
  <si>
    <t>замена клапана м\пр без ст-ти</t>
  </si>
  <si>
    <t>замена электропривода</t>
  </si>
  <si>
    <t>промывка тр-да</t>
  </si>
  <si>
    <t>здание</t>
  </si>
  <si>
    <t>гидроиспытание тр-да</t>
  </si>
  <si>
    <t>ООО   ЖРС</t>
  </si>
  <si>
    <t>Установка рам с остеклением</t>
  </si>
  <si>
    <t>Установка дверных полотен</t>
  </si>
  <si>
    <t xml:space="preserve">Снос и вывоз деревьев, обрезка </t>
  </si>
  <si>
    <t>Установка дверного блока</t>
  </si>
  <si>
    <t>Снос деревьев, опиловка веток, вывоз</t>
  </si>
  <si>
    <t>Объемы работ за год</t>
  </si>
  <si>
    <t xml:space="preserve">Объемы работ </t>
  </si>
  <si>
    <t>ул.Юбилейная, 52</t>
  </si>
  <si>
    <t>Dy=50мм п/п</t>
  </si>
  <si>
    <t>Фланцевые соединения Ду 50мм без ст</t>
  </si>
  <si>
    <t>Dy=50 мм со стоимостью</t>
  </si>
  <si>
    <t xml:space="preserve">6. Лестницы, балконы, крыльца </t>
  </si>
  <si>
    <t>замена насоса</t>
  </si>
  <si>
    <t>и окрасочного слоя городка</t>
  </si>
  <si>
    <t>покраска дверей</t>
  </si>
  <si>
    <t>Dy=125 мм</t>
  </si>
  <si>
    <t>Фланц.соед. Без ст.-ти Ду 150мм</t>
  </si>
  <si>
    <t>Dy=65мм п/п</t>
  </si>
  <si>
    <t>Замена канализации     Dy=160 мм</t>
  </si>
  <si>
    <t>установка манометра</t>
  </si>
  <si>
    <t>поверка расходомера</t>
  </si>
  <si>
    <t>ул.Архангельская, 96</t>
  </si>
  <si>
    <t>поверка расходомера,тепловыч</t>
  </si>
  <si>
    <t>поверка теплосчетчика</t>
  </si>
  <si>
    <t>поверка расходом</t>
  </si>
  <si>
    <t>поверка тепловы термопреоб</t>
  </si>
  <si>
    <t>План текущего ремонта на 2020</t>
  </si>
  <si>
    <t xml:space="preserve"> Крыши</t>
  </si>
  <si>
    <t>Оконные и дверные заполнения</t>
  </si>
  <si>
    <t>Центральное отопление</t>
  </si>
  <si>
    <t xml:space="preserve"> Водопровод канализация, горячее водоснабжение</t>
  </si>
  <si>
    <t xml:space="preserve"> Электроснабжение электротехнические устройства</t>
  </si>
  <si>
    <t>Крыши</t>
  </si>
  <si>
    <t xml:space="preserve"> Оконные и дверные заполнения</t>
  </si>
  <si>
    <t>Водопровод канализация, горячее водоснабжение</t>
  </si>
  <si>
    <t>Внешнее благоустройство</t>
  </si>
  <si>
    <t>Электроснабжение электротехнические устройства</t>
  </si>
  <si>
    <t xml:space="preserve"> Внешнее благоустройство</t>
  </si>
  <si>
    <t xml:space="preserve"> Внутренняя отделка</t>
  </si>
  <si>
    <t>Ремонт подъезда</t>
  </si>
  <si>
    <t>Стены и фасады</t>
  </si>
  <si>
    <t>Внутренняя отделка</t>
  </si>
  <si>
    <t>ул.Архангельская, 3А</t>
  </si>
  <si>
    <t>ул.Архангельская, 5</t>
  </si>
  <si>
    <t>прожектор светодиодный без мат</t>
  </si>
  <si>
    <t>ул.Архангельская, 5А</t>
  </si>
  <si>
    <t>ул.Архангельская, 9</t>
  </si>
  <si>
    <t>ул.Гоголя, 16</t>
  </si>
  <si>
    <t>ул.Гоголя, 28</t>
  </si>
  <si>
    <t>Крыша</t>
  </si>
  <si>
    <t>ул.К.Белова, 1</t>
  </si>
  <si>
    <t>ул.К.Белова, 3</t>
  </si>
  <si>
    <t>ул.К.Белова, 25</t>
  </si>
  <si>
    <t>поверка расход</t>
  </si>
  <si>
    <t>прожектор</t>
  </si>
  <si>
    <t>ул.К.Белова, 45</t>
  </si>
  <si>
    <t>ул.К.Белова, 49А</t>
  </si>
  <si>
    <t>ул.Красная, 1б</t>
  </si>
  <si>
    <t>пакраска цоколя</t>
  </si>
  <si>
    <t>покраска входной группы</t>
  </si>
  <si>
    <t>Dy=63мм п/п</t>
  </si>
  <si>
    <t>поверка расх</t>
  </si>
  <si>
    <t>ул.Олимпийская, 13</t>
  </si>
  <si>
    <t>Поб 186</t>
  </si>
  <si>
    <t>Поб 206</t>
  </si>
  <si>
    <t>ул.Химиков 24 А</t>
  </si>
  <si>
    <t>ул.Химиков 24 Б</t>
  </si>
  <si>
    <t>ул.Химиков 26</t>
  </si>
  <si>
    <t>ул.Химиков, 28</t>
  </si>
  <si>
    <t>замена окон 2 под</t>
  </si>
  <si>
    <t>прожектор светодиод</t>
  </si>
  <si>
    <t>ул.Юбилейная,3</t>
  </si>
  <si>
    <t>ул.Юбилейная, 5</t>
  </si>
  <si>
    <t>ул.Юбилейная,13</t>
  </si>
  <si>
    <t>ул.Юбилейная, 16</t>
  </si>
  <si>
    <t>покраска входных групп</t>
  </si>
  <si>
    <t>ул.Юбилейная, 17</t>
  </si>
  <si>
    <t>Ремонт стены</t>
  </si>
  <si>
    <t>пр. Победы 23/17</t>
  </si>
  <si>
    <t>План текущего ремона на 2020г</t>
  </si>
  <si>
    <t>ул. Весенняя 3</t>
  </si>
  <si>
    <t>ул. Весенняя 5</t>
  </si>
  <si>
    <t>ул. Весенняя 7</t>
  </si>
  <si>
    <t>ул. Парковая 48</t>
  </si>
  <si>
    <t>ул. Парковая 50</t>
  </si>
  <si>
    <t>ул. Парковая 52</t>
  </si>
  <si>
    <t>ул. Сталеваров 68</t>
  </si>
  <si>
    <t>ул. Сталеваров 70</t>
  </si>
  <si>
    <t>ул. Сталеваров 76/9</t>
  </si>
  <si>
    <t xml:space="preserve">Ремонт подъездов </t>
  </si>
  <si>
    <t>ящик почтовый</t>
  </si>
  <si>
    <t>ул. Ленина 78</t>
  </si>
  <si>
    <t>ул. М, Горького 47</t>
  </si>
  <si>
    <t>испытание огражд.кровли</t>
  </si>
  <si>
    <t>ул.Бардина, 13</t>
  </si>
  <si>
    <t>План текущего ремонта на 2020 г.</t>
  </si>
  <si>
    <t>пр. Строителей, 39</t>
  </si>
  <si>
    <t>ул.Чкалова, 20</t>
  </si>
  <si>
    <t>ул.Сталеваров, 58 а</t>
  </si>
  <si>
    <t>козырек</t>
  </si>
  <si>
    <t>б.Доменщиков,39 а</t>
  </si>
  <si>
    <t>поверка теплочсетчка</t>
  </si>
  <si>
    <t>б.Доменщиков, 41</t>
  </si>
  <si>
    <t>ул.Комсомольская, 15</t>
  </si>
  <si>
    <t>поверка расходом,пеплов.термопреоб</t>
  </si>
  <si>
    <t>ул.Кравченко, 3</t>
  </si>
  <si>
    <t>ул.Ленина , 106б</t>
  </si>
  <si>
    <t>ул.Ленина , 107 а</t>
  </si>
  <si>
    <t>ул.Ленина, 131</t>
  </si>
  <si>
    <t>ул.Ленина, 131 а</t>
  </si>
  <si>
    <t xml:space="preserve"> Стены и фасады</t>
  </si>
  <si>
    <t>Ремонт штукатурки цоколя</t>
  </si>
  <si>
    <t>ул.Ленина , 131 б</t>
  </si>
  <si>
    <t xml:space="preserve">Ремонт кровли </t>
  </si>
  <si>
    <t>ул.Ленина , 131 в</t>
  </si>
  <si>
    <t>ул.Ленина, 133 б</t>
  </si>
  <si>
    <t>ул.Ленина, 139</t>
  </si>
  <si>
    <t>ул.Ленина, 145</t>
  </si>
  <si>
    <t>ящики почт</t>
  </si>
  <si>
    <t>ул.Ломоносова, 34</t>
  </si>
  <si>
    <t>ул. Менделеева, 1</t>
  </si>
  <si>
    <t>дер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</si>
</sst>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"/>
    <numFmt numFmtId="168" formatCode="0.00000"/>
    <numFmt numFmtId="169" formatCode="0.0000000"/>
    <numFmt numFmtId="170" formatCode="0.000000"/>
    <numFmt numFmtId="171" formatCode="0.00000000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left" vertical="top" indent="12"/>
      <protection/>
    </xf>
    <xf numFmtId="0" fontId="2" fillId="0" borderId="10" xfId="0" applyNumberFormat="1" applyFont="1" applyFill="1" applyBorder="1" applyAlignment="1" applyProtection="1">
      <alignment horizontal="left" vertical="top" indent="14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2" fontId="2" fillId="0" borderId="1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2" fontId="5" fillId="0" borderId="10" xfId="0" applyNumberFormat="1" applyFont="1" applyFill="1" applyBorder="1" applyAlignment="1" applyProtection="1">
      <alignment horizontal="right"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2" fillId="0" borderId="10" xfId="0" applyNumberFormat="1" applyFont="1" applyFill="1" applyBorder="1" applyAlignment="1" applyProtection="1">
      <alignment horizontal="center" vertical="top"/>
      <protection/>
    </xf>
    <xf numFmtId="166" fontId="2" fillId="0" borderId="10" xfId="0" applyNumberFormat="1" applyFont="1" applyFill="1" applyBorder="1" applyAlignment="1" applyProtection="1">
      <alignment horizontal="center" vertical="top"/>
      <protection/>
    </xf>
    <xf numFmtId="166" fontId="5" fillId="0" borderId="10" xfId="0" applyNumberFormat="1" applyFont="1" applyFill="1" applyBorder="1" applyAlignment="1" applyProtection="1">
      <alignment horizontal="right" vertical="top"/>
      <protection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 inden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3" fontId="5" fillId="0" borderId="0" xfId="0" applyNumberFormat="1" applyFont="1" applyFill="1" applyBorder="1" applyAlignment="1" applyProtection="1">
      <alignment vertical="top"/>
      <protection/>
    </xf>
    <xf numFmtId="166" fontId="5" fillId="0" borderId="10" xfId="0" applyNumberFormat="1" applyFont="1" applyFill="1" applyBorder="1" applyAlignment="1" applyProtection="1">
      <alignment horizontal="center" vertical="top"/>
      <protection/>
    </xf>
    <xf numFmtId="3" fontId="5" fillId="0" borderId="10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 indent="1"/>
      <protection/>
    </xf>
    <xf numFmtId="3" fontId="8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 indent="1"/>
      <protection/>
    </xf>
    <xf numFmtId="0" fontId="2" fillId="0" borderId="12" xfId="0" applyNumberFormat="1" applyFont="1" applyFill="1" applyBorder="1" applyAlignment="1" applyProtection="1">
      <alignment horizontal="left" vertical="top" wrapText="1" indent="1"/>
      <protection/>
    </xf>
    <xf numFmtId="0" fontId="2" fillId="0" borderId="13" xfId="0" applyNumberFormat="1" applyFont="1" applyFill="1" applyBorder="1" applyAlignment="1" applyProtection="1">
      <alignment horizontal="left" vertical="top" wrapText="1" indent="1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4" sqref="A4:E94"/>
    </sheetView>
  </sheetViews>
  <sheetFormatPr defaultColWidth="9.140625" defaultRowHeight="12.75"/>
  <cols>
    <col min="1" max="1" width="26.421875" style="27" customWidth="1"/>
    <col min="2" max="2" width="33.8515625" style="27" customWidth="1"/>
    <col min="3" max="5" width="9.140625" style="27" customWidth="1"/>
  </cols>
  <sheetData>
    <row r="1" spans="1:4" s="3" customFormat="1" ht="18.75" customHeight="1">
      <c r="A1" s="1"/>
      <c r="B1" s="14" t="s">
        <v>100</v>
      </c>
      <c r="C1" s="1"/>
      <c r="D1" s="2"/>
    </row>
    <row r="2" spans="1:4" s="3" customFormat="1" ht="15.75" customHeight="1">
      <c r="A2" s="1"/>
      <c r="B2" s="1">
        <v>2014</v>
      </c>
      <c r="C2" s="1"/>
      <c r="D2" s="2"/>
    </row>
    <row r="3" spans="1:4" s="3" customFormat="1" ht="8.25" customHeight="1">
      <c r="A3" s="1"/>
      <c r="B3" s="1"/>
      <c r="C3" s="1"/>
      <c r="D3" s="2"/>
    </row>
    <row r="4" spans="1:5" s="3" customFormat="1" ht="47.25">
      <c r="A4" s="4" t="s">
        <v>0</v>
      </c>
      <c r="B4" s="5" t="s">
        <v>1</v>
      </c>
      <c r="C4" s="4" t="s">
        <v>2</v>
      </c>
      <c r="D4" s="4" t="s">
        <v>106</v>
      </c>
      <c r="E4" s="15"/>
    </row>
    <row r="5" spans="1:5" s="3" customFormat="1" ht="30" customHeight="1">
      <c r="A5" s="49" t="s">
        <v>3</v>
      </c>
      <c r="B5" s="6" t="s">
        <v>4</v>
      </c>
      <c r="C5" s="5"/>
      <c r="D5" s="7"/>
      <c r="E5" s="8"/>
    </row>
    <row r="6" spans="1:5" s="3" customFormat="1" ht="49.5" customHeight="1">
      <c r="A6" s="50"/>
      <c r="B6" s="6" t="s">
        <v>5</v>
      </c>
      <c r="C6" s="5"/>
      <c r="D6" s="7"/>
      <c r="E6" s="8"/>
    </row>
    <row r="7" spans="1:5" s="3" customFormat="1" ht="18.75" customHeight="1">
      <c r="A7" s="57" t="s">
        <v>6</v>
      </c>
      <c r="B7" s="8" t="s">
        <v>74</v>
      </c>
      <c r="C7" s="5" t="s">
        <v>7</v>
      </c>
      <c r="D7" s="7"/>
      <c r="E7" s="22">
        <f>405.85*D7</f>
        <v>0</v>
      </c>
    </row>
    <row r="8" spans="1:5" s="3" customFormat="1" ht="16.5" customHeight="1">
      <c r="A8" s="58"/>
      <c r="B8" s="8" t="s">
        <v>114</v>
      </c>
      <c r="C8" s="5" t="s">
        <v>7</v>
      </c>
      <c r="D8" s="7"/>
      <c r="E8" s="22">
        <f>190.26*D8</f>
        <v>0</v>
      </c>
    </row>
    <row r="9" spans="1:5" s="3" customFormat="1" ht="16.5" customHeight="1">
      <c r="A9" s="58"/>
      <c r="B9" s="8" t="s">
        <v>115</v>
      </c>
      <c r="C9" s="5" t="s">
        <v>7</v>
      </c>
      <c r="D9" s="7"/>
      <c r="E9" s="22">
        <f>335.12*D9</f>
        <v>0</v>
      </c>
    </row>
    <row r="10" spans="1:5" s="3" customFormat="1" ht="16.5" customHeight="1">
      <c r="A10" s="58"/>
      <c r="B10" s="8" t="s">
        <v>79</v>
      </c>
      <c r="C10" s="5" t="s">
        <v>78</v>
      </c>
      <c r="D10" s="7"/>
      <c r="E10" s="22">
        <f>640.75*D10</f>
        <v>0</v>
      </c>
    </row>
    <row r="11" spans="1:5" s="3" customFormat="1" ht="46.5" customHeight="1">
      <c r="A11" s="59"/>
      <c r="B11" s="8" t="s">
        <v>77</v>
      </c>
      <c r="C11" s="5" t="s">
        <v>78</v>
      </c>
      <c r="D11" s="7"/>
      <c r="E11" s="22">
        <f>25.26*D11</f>
        <v>0</v>
      </c>
    </row>
    <row r="12" spans="1:5" s="3" customFormat="1" ht="47.25">
      <c r="A12" s="8" t="s">
        <v>8</v>
      </c>
      <c r="B12" s="6" t="s">
        <v>9</v>
      </c>
      <c r="C12" s="5" t="s">
        <v>10</v>
      </c>
      <c r="D12" s="7"/>
      <c r="E12" s="8"/>
    </row>
    <row r="13" spans="1:5" s="3" customFormat="1" ht="20.25" customHeight="1">
      <c r="A13" s="49" t="s">
        <v>11</v>
      </c>
      <c r="B13" s="6" t="s">
        <v>12</v>
      </c>
      <c r="C13" s="5" t="s">
        <v>7</v>
      </c>
      <c r="D13" s="7"/>
      <c r="E13" s="9">
        <f>4.8*D13</f>
        <v>0</v>
      </c>
    </row>
    <row r="14" spans="1:5" s="3" customFormat="1" ht="16.5" customHeight="1">
      <c r="A14" s="60"/>
      <c r="B14" s="6" t="s">
        <v>65</v>
      </c>
      <c r="C14" s="5" t="s">
        <v>7</v>
      </c>
      <c r="D14" s="7"/>
      <c r="E14" s="22">
        <f>731.31*D14</f>
        <v>0</v>
      </c>
    </row>
    <row r="15" spans="1:5" s="3" customFormat="1" ht="17.25" customHeight="1">
      <c r="A15" s="60"/>
      <c r="B15" s="6" t="s">
        <v>13</v>
      </c>
      <c r="C15" s="5"/>
      <c r="D15" s="7"/>
      <c r="E15" s="8"/>
    </row>
    <row r="16" spans="1:5" s="3" customFormat="1" ht="16.5" customHeight="1">
      <c r="A16" s="60"/>
      <c r="B16" s="8" t="s">
        <v>14</v>
      </c>
      <c r="C16" s="5" t="s">
        <v>15</v>
      </c>
      <c r="D16" s="7"/>
      <c r="E16" s="22">
        <f>734.88*D16</f>
        <v>0</v>
      </c>
    </row>
    <row r="17" spans="1:5" s="3" customFormat="1" ht="17.25" customHeight="1">
      <c r="A17" s="60"/>
      <c r="B17" s="8" t="s">
        <v>16</v>
      </c>
      <c r="C17" s="5" t="s">
        <v>15</v>
      </c>
      <c r="D17" s="7"/>
      <c r="E17" s="22">
        <f>498.86*D17</f>
        <v>0</v>
      </c>
    </row>
    <row r="18" spans="1:5" s="3" customFormat="1" ht="18" customHeight="1">
      <c r="A18" s="60"/>
      <c r="B18" s="8" t="s">
        <v>17</v>
      </c>
      <c r="C18" s="5" t="s">
        <v>10</v>
      </c>
      <c r="D18" s="7"/>
      <c r="E18" s="22">
        <f>658.58*D18</f>
        <v>0</v>
      </c>
    </row>
    <row r="19" spans="1:5" s="3" customFormat="1" ht="23.25" customHeight="1">
      <c r="A19" s="60"/>
      <c r="B19" s="8" t="s">
        <v>18</v>
      </c>
      <c r="C19" s="5" t="s">
        <v>15</v>
      </c>
      <c r="D19" s="7"/>
      <c r="E19" s="22">
        <f>372.34*D19</f>
        <v>0</v>
      </c>
    </row>
    <row r="20" spans="1:5" s="3" customFormat="1" ht="18" customHeight="1">
      <c r="A20" s="61" t="s">
        <v>20</v>
      </c>
      <c r="B20" s="8" t="s">
        <v>21</v>
      </c>
      <c r="C20" s="5" t="s">
        <v>7</v>
      </c>
      <c r="D20" s="7"/>
      <c r="E20" s="22">
        <f>789.55*D20</f>
        <v>0</v>
      </c>
    </row>
    <row r="21" spans="1:5" s="3" customFormat="1" ht="18" customHeight="1">
      <c r="A21" s="62"/>
      <c r="B21" s="8" t="s">
        <v>22</v>
      </c>
      <c r="C21" s="5" t="s">
        <v>23</v>
      </c>
      <c r="D21" s="7"/>
      <c r="E21" s="22">
        <f>756.87*D21</f>
        <v>0</v>
      </c>
    </row>
    <row r="22" spans="1:5" s="3" customFormat="1" ht="18" customHeight="1">
      <c r="A22" s="62"/>
      <c r="B22" s="8" t="s">
        <v>71</v>
      </c>
      <c r="C22" s="5" t="s">
        <v>15</v>
      </c>
      <c r="D22" s="7"/>
      <c r="E22" s="22">
        <f>1645.23*D22</f>
        <v>0</v>
      </c>
    </row>
    <row r="23" spans="1:5" s="3" customFormat="1" ht="18" customHeight="1">
      <c r="A23" s="62"/>
      <c r="B23" s="8" t="s">
        <v>70</v>
      </c>
      <c r="C23" s="5" t="s">
        <v>15</v>
      </c>
      <c r="D23" s="7"/>
      <c r="E23" s="9"/>
    </row>
    <row r="24" spans="1:5" s="3" customFormat="1" ht="18" customHeight="1">
      <c r="A24" s="62"/>
      <c r="B24" s="8" t="s">
        <v>101</v>
      </c>
      <c r="C24" s="5" t="s">
        <v>15</v>
      </c>
      <c r="D24" s="7"/>
      <c r="E24" s="22">
        <f>1977.6*D24</f>
        <v>0</v>
      </c>
    </row>
    <row r="25" spans="1:5" s="3" customFormat="1" ht="18" customHeight="1">
      <c r="A25" s="62"/>
      <c r="B25" s="6" t="s">
        <v>73</v>
      </c>
      <c r="C25" s="5" t="s">
        <v>15</v>
      </c>
      <c r="D25" s="7"/>
      <c r="E25" s="22">
        <f>635.4*D25</f>
        <v>0</v>
      </c>
    </row>
    <row r="26" spans="1:5" s="3" customFormat="1" ht="18" customHeight="1">
      <c r="A26" s="62"/>
      <c r="B26" s="6" t="s">
        <v>102</v>
      </c>
      <c r="C26" s="5" t="s">
        <v>15</v>
      </c>
      <c r="D26" s="7"/>
      <c r="E26" s="22">
        <f>2639.23*D26</f>
        <v>0</v>
      </c>
    </row>
    <row r="27" spans="1:5" s="3" customFormat="1" ht="21" customHeight="1">
      <c r="A27" s="62"/>
      <c r="B27" s="6" t="s">
        <v>104</v>
      </c>
      <c r="C27" s="5" t="s">
        <v>15</v>
      </c>
      <c r="D27" s="7"/>
      <c r="E27" s="22">
        <f>4953.81*D27</f>
        <v>0</v>
      </c>
    </row>
    <row r="28" spans="1:5" s="3" customFormat="1" ht="31.5" customHeight="1">
      <c r="A28" s="63"/>
      <c r="B28" s="6" t="s">
        <v>72</v>
      </c>
      <c r="C28" s="5" t="s">
        <v>15</v>
      </c>
      <c r="D28" s="7"/>
      <c r="E28" s="22">
        <f>1715.36*D28</f>
        <v>0</v>
      </c>
    </row>
    <row r="29" spans="1:5" s="3" customFormat="1" ht="18.75" customHeight="1">
      <c r="A29" s="51" t="s">
        <v>112</v>
      </c>
      <c r="B29" s="6" t="s">
        <v>24</v>
      </c>
      <c r="C29" s="5" t="s">
        <v>25</v>
      </c>
      <c r="D29" s="7"/>
      <c r="E29" s="9"/>
    </row>
    <row r="30" spans="1:5" s="3" customFormat="1" ht="21.75" customHeight="1">
      <c r="A30" s="52"/>
      <c r="B30" s="8" t="s">
        <v>26</v>
      </c>
      <c r="C30" s="5" t="s">
        <v>15</v>
      </c>
      <c r="D30" s="7"/>
      <c r="E30" s="9"/>
    </row>
    <row r="31" spans="1:5" s="3" customFormat="1" ht="15.75">
      <c r="A31" s="53"/>
      <c r="B31" s="8" t="s">
        <v>27</v>
      </c>
      <c r="C31" s="5" t="s">
        <v>10</v>
      </c>
      <c r="D31" s="7"/>
      <c r="E31" s="9">
        <f>65.24*D31</f>
        <v>0</v>
      </c>
    </row>
    <row r="32" spans="1:5" s="3" customFormat="1" ht="15.75">
      <c r="A32" s="51" t="s">
        <v>28</v>
      </c>
      <c r="B32" s="8" t="s">
        <v>29</v>
      </c>
      <c r="C32" s="5" t="s">
        <v>15</v>
      </c>
      <c r="D32" s="7"/>
      <c r="E32" s="9"/>
    </row>
    <row r="33" spans="1:5" s="3" customFormat="1" ht="15.75">
      <c r="A33" s="52"/>
      <c r="B33" s="6" t="s">
        <v>80</v>
      </c>
      <c r="C33" s="5" t="s">
        <v>31</v>
      </c>
      <c r="D33" s="7"/>
      <c r="E33" s="9"/>
    </row>
    <row r="34" spans="1:5" s="3" customFormat="1" ht="31.5" customHeight="1">
      <c r="A34" s="52"/>
      <c r="B34" s="6" t="s">
        <v>95</v>
      </c>
      <c r="C34" s="5" t="s">
        <v>15</v>
      </c>
      <c r="D34" s="7"/>
      <c r="E34" s="9">
        <f>200.29*D34</f>
        <v>0</v>
      </c>
    </row>
    <row r="35" spans="1:5" s="3" customFormat="1" ht="19.5" customHeight="1">
      <c r="A35" s="53"/>
      <c r="B35" s="6" t="s">
        <v>30</v>
      </c>
      <c r="C35" s="5" t="s">
        <v>31</v>
      </c>
      <c r="D35" s="7"/>
      <c r="E35" s="9"/>
    </row>
    <row r="36" spans="1:5" s="3" customFormat="1" ht="17.25" customHeight="1">
      <c r="A36" s="51" t="s">
        <v>32</v>
      </c>
      <c r="B36" s="8" t="s">
        <v>33</v>
      </c>
      <c r="C36" s="5" t="s">
        <v>10</v>
      </c>
      <c r="D36" s="7"/>
      <c r="E36" s="22">
        <f>1546.79*D36</f>
        <v>0</v>
      </c>
    </row>
    <row r="37" spans="1:5" s="3" customFormat="1" ht="16.5" customHeight="1">
      <c r="A37" s="52"/>
      <c r="B37" s="10" t="s">
        <v>34</v>
      </c>
      <c r="C37" s="5" t="s">
        <v>10</v>
      </c>
      <c r="D37" s="7"/>
      <c r="E37" s="22">
        <f>1285.81*D37</f>
        <v>0</v>
      </c>
    </row>
    <row r="38" spans="1:5" s="3" customFormat="1" ht="16.5" customHeight="1">
      <c r="A38" s="52"/>
      <c r="B38" s="10" t="s">
        <v>35</v>
      </c>
      <c r="C38" s="5" t="s">
        <v>10</v>
      </c>
      <c r="D38" s="7"/>
      <c r="E38" s="22">
        <f>770.02*D38</f>
        <v>0</v>
      </c>
    </row>
    <row r="39" spans="1:5" s="3" customFormat="1" ht="18" customHeight="1">
      <c r="A39" s="52"/>
      <c r="B39" s="10" t="s">
        <v>36</v>
      </c>
      <c r="C39" s="5" t="s">
        <v>10</v>
      </c>
      <c r="D39" s="7"/>
      <c r="E39" s="22">
        <f>511.86*D39</f>
        <v>0</v>
      </c>
    </row>
    <row r="40" spans="1:5" s="3" customFormat="1" ht="18" customHeight="1">
      <c r="A40" s="52"/>
      <c r="B40" s="10" t="s">
        <v>37</v>
      </c>
      <c r="C40" s="5" t="s">
        <v>10</v>
      </c>
      <c r="D40" s="7"/>
      <c r="E40" s="22">
        <f>358.67*D40</f>
        <v>0</v>
      </c>
    </row>
    <row r="41" spans="1:5" s="3" customFormat="1" ht="17.25" customHeight="1">
      <c r="A41" s="52"/>
      <c r="B41" s="10" t="s">
        <v>38</v>
      </c>
      <c r="C41" s="5" t="s">
        <v>10</v>
      </c>
      <c r="D41" s="7"/>
      <c r="E41" s="22">
        <f>358.67*D41</f>
        <v>0</v>
      </c>
    </row>
    <row r="42" spans="1:5" s="3" customFormat="1" ht="16.5" customHeight="1">
      <c r="A42" s="52"/>
      <c r="B42" s="10" t="s">
        <v>39</v>
      </c>
      <c r="C42" s="5" t="s">
        <v>10</v>
      </c>
      <c r="D42" s="7"/>
      <c r="E42" s="22">
        <f>276.43*D42</f>
        <v>0</v>
      </c>
    </row>
    <row r="43" spans="1:5" s="3" customFormat="1" ht="17.25" customHeight="1">
      <c r="A43" s="52"/>
      <c r="B43" s="10" t="s">
        <v>40</v>
      </c>
      <c r="C43" s="5" t="s">
        <v>10</v>
      </c>
      <c r="D43" s="7"/>
      <c r="E43" s="22">
        <f>276.43*D43</f>
        <v>0</v>
      </c>
    </row>
    <row r="44" spans="1:5" s="3" customFormat="1" ht="15.75" customHeight="1">
      <c r="A44" s="52"/>
      <c r="B44" s="10" t="s">
        <v>116</v>
      </c>
      <c r="C44" s="5" t="s">
        <v>10</v>
      </c>
      <c r="D44" s="7"/>
      <c r="E44" s="22">
        <f>1985.18*D44</f>
        <v>0</v>
      </c>
    </row>
    <row r="45" spans="1:5" s="3" customFormat="1" ht="17.25" customHeight="1">
      <c r="A45" s="52"/>
      <c r="B45" s="12" t="s">
        <v>117</v>
      </c>
      <c r="C45" s="5" t="s">
        <v>23</v>
      </c>
      <c r="D45" s="7"/>
      <c r="E45" s="22">
        <f>748.69*D45</f>
        <v>0</v>
      </c>
    </row>
    <row r="46" spans="1:5" s="3" customFormat="1" ht="17.25" customHeight="1">
      <c r="A46" s="52"/>
      <c r="B46" s="12" t="s">
        <v>89</v>
      </c>
      <c r="C46" s="5" t="s">
        <v>15</v>
      </c>
      <c r="D46" s="7"/>
      <c r="E46" s="22">
        <f>436.6*D46</f>
        <v>0</v>
      </c>
    </row>
    <row r="47" spans="1:5" s="3" customFormat="1" ht="16.5" customHeight="1">
      <c r="A47" s="52"/>
      <c r="B47" s="12" t="s">
        <v>88</v>
      </c>
      <c r="C47" s="5" t="s">
        <v>15</v>
      </c>
      <c r="D47" s="7"/>
      <c r="E47" s="22">
        <f>436.6*D47</f>
        <v>0</v>
      </c>
    </row>
    <row r="48" spans="1:5" s="3" customFormat="1" ht="16.5" customHeight="1">
      <c r="A48" s="52"/>
      <c r="B48" s="12" t="s">
        <v>110</v>
      </c>
      <c r="C48" s="5" t="s">
        <v>15</v>
      </c>
      <c r="D48" s="7"/>
      <c r="E48" s="22">
        <f>285.94*D48</f>
        <v>0</v>
      </c>
    </row>
    <row r="49" spans="1:5" s="3" customFormat="1" ht="15.75" customHeight="1">
      <c r="A49" s="52"/>
      <c r="B49" s="12" t="s">
        <v>87</v>
      </c>
      <c r="C49" s="5" t="s">
        <v>15</v>
      </c>
      <c r="D49" s="7"/>
      <c r="E49" s="22">
        <f>535.93*D49</f>
        <v>0</v>
      </c>
    </row>
    <row r="50" spans="1:5" s="3" customFormat="1" ht="17.25" customHeight="1">
      <c r="A50" s="52"/>
      <c r="B50" s="12" t="s">
        <v>86</v>
      </c>
      <c r="C50" s="5" t="s">
        <v>15</v>
      </c>
      <c r="D50" s="7"/>
      <c r="E50" s="22">
        <f>272.12*D50</f>
        <v>0</v>
      </c>
    </row>
    <row r="51" spans="1:5" s="3" customFormat="1" ht="16.5" customHeight="1">
      <c r="A51" s="52"/>
      <c r="B51" s="12" t="s">
        <v>85</v>
      </c>
      <c r="C51" s="5" t="s">
        <v>15</v>
      </c>
      <c r="D51" s="7"/>
      <c r="E51" s="22">
        <f>151.4*D51</f>
        <v>0</v>
      </c>
    </row>
    <row r="52" spans="1:5" s="3" customFormat="1" ht="21" customHeight="1">
      <c r="A52" s="52"/>
      <c r="B52" s="8" t="s">
        <v>43</v>
      </c>
      <c r="C52" s="5" t="s">
        <v>82</v>
      </c>
      <c r="D52" s="7"/>
      <c r="E52" s="22">
        <f>4117.15/7*D52</f>
        <v>0</v>
      </c>
    </row>
    <row r="53" spans="1:5" s="3" customFormat="1" ht="21" customHeight="1">
      <c r="A53" s="53"/>
      <c r="B53" s="8" t="s">
        <v>44</v>
      </c>
      <c r="C53" s="5" t="s">
        <v>45</v>
      </c>
      <c r="D53" s="7"/>
      <c r="E53" s="9">
        <f>190.24/0.017*D53</f>
        <v>0</v>
      </c>
    </row>
    <row r="54" spans="1:5" s="3" customFormat="1" ht="18" customHeight="1">
      <c r="A54" s="51" t="s">
        <v>46</v>
      </c>
      <c r="B54" s="8" t="s">
        <v>47</v>
      </c>
      <c r="C54" s="5" t="s">
        <v>10</v>
      </c>
      <c r="D54" s="7"/>
      <c r="E54" s="22">
        <f>489.65*D54</f>
        <v>0</v>
      </c>
    </row>
    <row r="55" spans="1:5" s="3" customFormat="1" ht="18" customHeight="1">
      <c r="A55" s="52"/>
      <c r="B55" s="10" t="s">
        <v>84</v>
      </c>
      <c r="C55" s="5" t="s">
        <v>10</v>
      </c>
      <c r="D55" s="7"/>
      <c r="E55" s="22">
        <f>626.12*D55</f>
        <v>0</v>
      </c>
    </row>
    <row r="56" spans="1:5" s="3" customFormat="1" ht="16.5" customHeight="1">
      <c r="A56" s="52"/>
      <c r="B56" s="10" t="s">
        <v>109</v>
      </c>
      <c r="C56" s="5" t="s">
        <v>10</v>
      </c>
      <c r="D56" s="7"/>
      <c r="E56" s="22">
        <f>770.46*D56</f>
        <v>0</v>
      </c>
    </row>
    <row r="57" spans="1:5" s="3" customFormat="1" ht="18" customHeight="1">
      <c r="A57" s="52"/>
      <c r="B57" s="10" t="s">
        <v>118</v>
      </c>
      <c r="C57" s="5" t="s">
        <v>10</v>
      </c>
      <c r="D57" s="7"/>
      <c r="E57" s="22">
        <f>826.77*D57</f>
        <v>0</v>
      </c>
    </row>
    <row r="58" spans="1:5" s="3" customFormat="1" ht="15.75" customHeight="1">
      <c r="A58" s="52"/>
      <c r="B58" s="10" t="s">
        <v>48</v>
      </c>
      <c r="C58" s="5" t="s">
        <v>10</v>
      </c>
      <c r="D58" s="7"/>
      <c r="E58" s="22">
        <f>596.03*D58</f>
        <v>0</v>
      </c>
    </row>
    <row r="59" spans="1:5" s="3" customFormat="1" ht="18.75" customHeight="1">
      <c r="A59" s="52"/>
      <c r="B59" s="10" t="s">
        <v>83</v>
      </c>
      <c r="C59" s="5" t="s">
        <v>10</v>
      </c>
      <c r="D59" s="7"/>
      <c r="E59" s="22">
        <f>756.94*D59</f>
        <v>0</v>
      </c>
    </row>
    <row r="60" spans="1:5" s="3" customFormat="1" ht="18.75" customHeight="1">
      <c r="A60" s="52"/>
      <c r="B60" s="12" t="s">
        <v>93</v>
      </c>
      <c r="C60" s="5" t="s">
        <v>15</v>
      </c>
      <c r="D60" s="7"/>
      <c r="E60" s="22">
        <f>389.13*D60</f>
        <v>0</v>
      </c>
    </row>
    <row r="61" spans="1:5" s="3" customFormat="1" ht="21.75" customHeight="1">
      <c r="A61" s="52"/>
      <c r="B61" s="12" t="s">
        <v>92</v>
      </c>
      <c r="C61" s="5" t="s">
        <v>15</v>
      </c>
      <c r="D61" s="7"/>
      <c r="E61" s="22">
        <f>312.46*D61</f>
        <v>0</v>
      </c>
    </row>
    <row r="62" spans="1:5" s="3" customFormat="1" ht="21" customHeight="1">
      <c r="A62" s="52"/>
      <c r="B62" s="12" t="s">
        <v>91</v>
      </c>
      <c r="C62" s="5" t="s">
        <v>15</v>
      </c>
      <c r="D62" s="7"/>
      <c r="E62" s="22">
        <f>310.38*D62</f>
        <v>0</v>
      </c>
    </row>
    <row r="63" spans="1:5" s="3" customFormat="1" ht="21" customHeight="1">
      <c r="A63" s="52"/>
      <c r="B63" s="8" t="s">
        <v>41</v>
      </c>
      <c r="C63" s="5" t="s">
        <v>23</v>
      </c>
      <c r="D63" s="7"/>
      <c r="E63" s="22">
        <f>4670.09*D63</f>
        <v>0</v>
      </c>
    </row>
    <row r="64" spans="1:5" s="3" customFormat="1" ht="20.25" customHeight="1">
      <c r="A64" s="52"/>
      <c r="B64" s="8" t="s">
        <v>81</v>
      </c>
      <c r="C64" s="5" t="s">
        <v>15</v>
      </c>
      <c r="D64" s="7"/>
      <c r="E64" s="22">
        <f>1276.6*D64</f>
        <v>0</v>
      </c>
    </row>
    <row r="65" spans="1:5" s="3" customFormat="1" ht="20.25" customHeight="1">
      <c r="A65" s="52"/>
      <c r="B65" s="11" t="s">
        <v>42</v>
      </c>
      <c r="C65" s="5" t="s">
        <v>15</v>
      </c>
      <c r="D65" s="7"/>
      <c r="E65" s="22">
        <f>4272.34*D65</f>
        <v>0</v>
      </c>
    </row>
    <row r="66" spans="1:5" s="3" customFormat="1" ht="18.75" customHeight="1">
      <c r="A66" s="52"/>
      <c r="B66" s="8" t="s">
        <v>81</v>
      </c>
      <c r="C66" s="5" t="s">
        <v>15</v>
      </c>
      <c r="D66" s="7"/>
      <c r="E66" s="22">
        <f>1276.6*D66</f>
        <v>0</v>
      </c>
    </row>
    <row r="67" spans="1:5" s="3" customFormat="1" ht="16.5" customHeight="1">
      <c r="A67" s="52"/>
      <c r="B67" s="11" t="s">
        <v>111</v>
      </c>
      <c r="C67" s="5" t="s">
        <v>15</v>
      </c>
      <c r="D67" s="7"/>
      <c r="E67" s="22">
        <f>1265.53*D67</f>
        <v>0</v>
      </c>
    </row>
    <row r="68" spans="1:5" s="3" customFormat="1" ht="21" customHeight="1">
      <c r="A68" s="52"/>
      <c r="B68" s="8" t="s">
        <v>81</v>
      </c>
      <c r="C68" s="5" t="s">
        <v>15</v>
      </c>
      <c r="D68" s="7"/>
      <c r="E68" s="22">
        <f>538.83*D68</f>
        <v>0</v>
      </c>
    </row>
    <row r="69" spans="1:5" s="3" customFormat="1" ht="15.75" customHeight="1">
      <c r="A69" s="52"/>
      <c r="B69" s="11" t="s">
        <v>37</v>
      </c>
      <c r="C69" s="5" t="s">
        <v>15</v>
      </c>
      <c r="D69" s="7"/>
      <c r="E69" s="22">
        <f>497.45*D69</f>
        <v>0</v>
      </c>
    </row>
    <row r="70" spans="1:5" s="3" customFormat="1" ht="18" customHeight="1">
      <c r="A70" s="52"/>
      <c r="B70" s="11" t="s">
        <v>38</v>
      </c>
      <c r="C70" s="5" t="s">
        <v>15</v>
      </c>
      <c r="D70" s="7"/>
      <c r="E70" s="22">
        <f>497.45*D70</f>
        <v>0</v>
      </c>
    </row>
    <row r="71" spans="1:5" s="3" customFormat="1" ht="16.5" customHeight="1">
      <c r="A71" s="52"/>
      <c r="B71" s="11" t="s">
        <v>39</v>
      </c>
      <c r="C71" s="5" t="s">
        <v>15</v>
      </c>
      <c r="D71" s="7"/>
      <c r="E71" s="22">
        <f>305.33*D71</f>
        <v>0</v>
      </c>
    </row>
    <row r="72" spans="1:5" s="3" customFormat="1" ht="17.25" customHeight="1">
      <c r="A72" s="52"/>
      <c r="B72" s="11" t="s">
        <v>49</v>
      </c>
      <c r="C72" s="5" t="s">
        <v>15</v>
      </c>
      <c r="D72" s="7"/>
      <c r="E72" s="22">
        <f>305.33*D72</f>
        <v>0</v>
      </c>
    </row>
    <row r="73" spans="1:5" s="3" customFormat="1" ht="17.25" customHeight="1">
      <c r="A73" s="52"/>
      <c r="B73" s="8" t="s">
        <v>50</v>
      </c>
      <c r="C73" s="5" t="s">
        <v>10</v>
      </c>
      <c r="D73" s="7"/>
      <c r="E73" s="22">
        <f>890.37*D73</f>
        <v>0</v>
      </c>
    </row>
    <row r="74" spans="1:5" s="3" customFormat="1" ht="17.25" customHeight="1">
      <c r="A74" s="52"/>
      <c r="B74" s="8" t="s">
        <v>119</v>
      </c>
      <c r="C74" s="5" t="s">
        <v>10</v>
      </c>
      <c r="D74" s="7"/>
      <c r="E74" s="22">
        <f>1591.59*D74</f>
        <v>0</v>
      </c>
    </row>
    <row r="75" spans="1:5" s="3" customFormat="1" ht="17.25" customHeight="1">
      <c r="A75" s="52"/>
      <c r="B75" s="10" t="s">
        <v>51</v>
      </c>
      <c r="C75" s="5" t="s">
        <v>10</v>
      </c>
      <c r="D75" s="7"/>
      <c r="E75" s="22">
        <f>409.86*D75</f>
        <v>0</v>
      </c>
    </row>
    <row r="76" spans="1:5" s="3" customFormat="1" ht="17.25" customHeight="1">
      <c r="A76" s="52"/>
      <c r="B76" s="8" t="s">
        <v>52</v>
      </c>
      <c r="C76" s="5"/>
      <c r="D76" s="7"/>
      <c r="E76" s="8"/>
    </row>
    <row r="77" spans="1:5" s="3" customFormat="1" ht="15.75">
      <c r="A77" s="52"/>
      <c r="B77" s="8" t="s">
        <v>90</v>
      </c>
      <c r="C77" s="5" t="s">
        <v>23</v>
      </c>
      <c r="D77" s="7"/>
      <c r="E77" s="9">
        <f>542.03*D77</f>
        <v>0</v>
      </c>
    </row>
    <row r="78" spans="1:5" s="3" customFormat="1" ht="20.25" customHeight="1">
      <c r="A78" s="52"/>
      <c r="B78" s="8" t="s">
        <v>113</v>
      </c>
      <c r="C78" s="5" t="s">
        <v>23</v>
      </c>
      <c r="D78" s="7"/>
      <c r="E78" s="22">
        <f>5083.37*D78</f>
        <v>0</v>
      </c>
    </row>
    <row r="79" spans="1:5" s="3" customFormat="1" ht="15.75">
      <c r="A79" s="52"/>
      <c r="B79" s="8" t="s">
        <v>94</v>
      </c>
      <c r="C79" s="5" t="s">
        <v>15</v>
      </c>
      <c r="D79" s="7"/>
      <c r="E79" s="22">
        <f>211.65*D79</f>
        <v>0</v>
      </c>
    </row>
    <row r="80" spans="1:5" s="3" customFormat="1" ht="18" customHeight="1">
      <c r="A80" s="52"/>
      <c r="B80" s="8" t="s">
        <v>96</v>
      </c>
      <c r="C80" s="5" t="s">
        <v>15</v>
      </c>
      <c r="D80" s="7"/>
      <c r="E80" s="22">
        <f>588.82*D80</f>
        <v>0</v>
      </c>
    </row>
    <row r="81" spans="1:5" s="3" customFormat="1" ht="18" customHeight="1">
      <c r="A81" s="52"/>
      <c r="B81" s="8" t="s">
        <v>97</v>
      </c>
      <c r="C81" s="5" t="s">
        <v>98</v>
      </c>
      <c r="D81" s="7"/>
      <c r="E81" s="9">
        <f>9267.6*D81</f>
        <v>0</v>
      </c>
    </row>
    <row r="82" spans="1:5" s="3" customFormat="1" ht="18" customHeight="1">
      <c r="A82" s="52"/>
      <c r="B82" s="8" t="s">
        <v>99</v>
      </c>
      <c r="C82" s="5" t="s">
        <v>98</v>
      </c>
      <c r="D82" s="7"/>
      <c r="E82" s="9">
        <f>2623.33*D82</f>
        <v>0</v>
      </c>
    </row>
    <row r="83" spans="1:5" s="3" customFormat="1" ht="18.75" customHeight="1">
      <c r="A83" s="53"/>
      <c r="B83" s="8" t="s">
        <v>120</v>
      </c>
      <c r="C83" s="5" t="s">
        <v>15</v>
      </c>
      <c r="D83" s="7"/>
      <c r="E83" s="22">
        <f>1824.71*D83</f>
        <v>0</v>
      </c>
    </row>
    <row r="84" spans="1:5" s="3" customFormat="1" ht="21" customHeight="1">
      <c r="A84" s="51" t="s">
        <v>53</v>
      </c>
      <c r="B84" s="8" t="s">
        <v>54</v>
      </c>
      <c r="C84" s="5" t="s">
        <v>55</v>
      </c>
      <c r="D84" s="7"/>
      <c r="E84" s="9"/>
    </row>
    <row r="85" spans="1:5" s="3" customFormat="1" ht="39" customHeight="1">
      <c r="A85" s="52"/>
      <c r="B85" s="6" t="s">
        <v>56</v>
      </c>
      <c r="C85" s="5" t="s">
        <v>15</v>
      </c>
      <c r="D85" s="7"/>
      <c r="E85" s="22">
        <f>640.45*D85</f>
        <v>0</v>
      </c>
    </row>
    <row r="86" spans="1:5" s="3" customFormat="1" ht="19.5" customHeight="1">
      <c r="A86" s="52"/>
      <c r="B86" s="12" t="s">
        <v>57</v>
      </c>
      <c r="C86" s="5" t="s">
        <v>15</v>
      </c>
      <c r="D86" s="7"/>
      <c r="E86" s="22">
        <f>1472.29*D86</f>
        <v>0</v>
      </c>
    </row>
    <row r="87" spans="1:5" s="3" customFormat="1" ht="20.25" customHeight="1">
      <c r="A87" s="52"/>
      <c r="B87" s="12" t="s">
        <v>76</v>
      </c>
      <c r="C87" s="5" t="s">
        <v>15</v>
      </c>
      <c r="D87" s="7"/>
      <c r="E87" s="22">
        <f>3384.95*D87</f>
        <v>0</v>
      </c>
    </row>
    <row r="88" spans="1:5" s="3" customFormat="1" ht="15.75">
      <c r="A88" s="52"/>
      <c r="B88" s="8" t="s">
        <v>58</v>
      </c>
      <c r="C88" s="5" t="s">
        <v>15</v>
      </c>
      <c r="D88" s="7"/>
      <c r="E88" s="22">
        <f>92.12*D88</f>
        <v>0</v>
      </c>
    </row>
    <row r="89" spans="1:5" s="3" customFormat="1" ht="15.75">
      <c r="A89" s="52"/>
      <c r="B89" s="8" t="s">
        <v>59</v>
      </c>
      <c r="C89" s="5" t="s">
        <v>15</v>
      </c>
      <c r="D89" s="7"/>
      <c r="E89" s="22">
        <f>546.92*D89</f>
        <v>0</v>
      </c>
    </row>
    <row r="90" spans="1:5" ht="15.75">
      <c r="A90" s="53"/>
      <c r="B90" s="8" t="s">
        <v>60</v>
      </c>
      <c r="C90" s="5" t="s">
        <v>78</v>
      </c>
      <c r="D90" s="7"/>
      <c r="E90" s="22">
        <f>258.31*D90</f>
        <v>0</v>
      </c>
    </row>
    <row r="91" spans="1:5" ht="31.5">
      <c r="A91" s="54" t="s">
        <v>61</v>
      </c>
      <c r="B91" s="6" t="s">
        <v>75</v>
      </c>
      <c r="C91" s="5"/>
      <c r="D91" s="7"/>
      <c r="E91" s="22">
        <f>964.87*D91</f>
        <v>0</v>
      </c>
    </row>
    <row r="92" spans="1:5" ht="15.75">
      <c r="A92" s="55"/>
      <c r="B92" s="8" t="s">
        <v>105</v>
      </c>
      <c r="C92" s="5" t="s">
        <v>19</v>
      </c>
      <c r="D92" s="7"/>
      <c r="E92" s="9">
        <f>1777.77*D92</f>
        <v>0</v>
      </c>
    </row>
    <row r="93" spans="1:5" ht="15.75">
      <c r="A93" s="56"/>
      <c r="B93" s="8" t="s">
        <v>62</v>
      </c>
      <c r="C93" s="5" t="s">
        <v>23</v>
      </c>
      <c r="D93" s="7"/>
      <c r="E93" s="9">
        <f>133.9*D93</f>
        <v>0</v>
      </c>
    </row>
    <row r="94" spans="1:5" ht="15.75">
      <c r="A94" s="1"/>
      <c r="B94" s="1"/>
      <c r="C94" s="1"/>
      <c r="D94" s="2"/>
      <c r="E94" s="26">
        <f>SUM(E5:E93)</f>
        <v>0</v>
      </c>
    </row>
    <row r="95" spans="1:5" ht="15.75">
      <c r="A95" s="1"/>
      <c r="B95" s="1"/>
      <c r="C95" s="1"/>
      <c r="D95" s="2"/>
      <c r="E95" s="1"/>
    </row>
  </sheetData>
  <sheetProtection/>
  <mergeCells count="10">
    <mergeCell ref="A5:A6"/>
    <mergeCell ref="A54:A83"/>
    <mergeCell ref="A84:A90"/>
    <mergeCell ref="A91:A93"/>
    <mergeCell ref="A7:A11"/>
    <mergeCell ref="A13:A19"/>
    <mergeCell ref="A20:A28"/>
    <mergeCell ref="A29:A31"/>
    <mergeCell ref="A32:A35"/>
    <mergeCell ref="A36:A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4.140625" style="0" customWidth="1"/>
    <col min="2" max="2" width="37.7109375" style="0" customWidth="1"/>
    <col min="3" max="5" width="14.140625" style="0" customWidth="1"/>
  </cols>
  <sheetData>
    <row r="2" spans="1:5" ht="15.75">
      <c r="A2" s="1"/>
      <c r="B2" s="1" t="s">
        <v>143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127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4.75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51" t="s">
        <v>130</v>
      </c>
      <c r="B7" s="8" t="s">
        <v>33</v>
      </c>
      <c r="C7" s="5" t="s">
        <v>10</v>
      </c>
      <c r="D7" s="7"/>
      <c r="E7" s="22">
        <f>1546.79*D7</f>
        <v>0</v>
      </c>
    </row>
    <row r="8" spans="1:5" ht="15.75">
      <c r="A8" s="52"/>
      <c r="B8" s="8" t="s">
        <v>43</v>
      </c>
      <c r="C8" s="5" t="s">
        <v>82</v>
      </c>
      <c r="D8" s="7">
        <v>14</v>
      </c>
      <c r="E8" s="22">
        <f>4117.15/7*D8</f>
        <v>8234.3</v>
      </c>
    </row>
    <row r="9" spans="1:5" ht="15.75">
      <c r="A9" s="51" t="s">
        <v>131</v>
      </c>
      <c r="B9" s="8" t="s">
        <v>47</v>
      </c>
      <c r="C9" s="5" t="s">
        <v>10</v>
      </c>
      <c r="D9" s="7">
        <v>8</v>
      </c>
      <c r="E9" s="22">
        <f>489.65*D9</f>
        <v>3917.2</v>
      </c>
    </row>
    <row r="10" spans="1:5" ht="15.75">
      <c r="A10" s="52"/>
      <c r="B10" s="10" t="s">
        <v>83</v>
      </c>
      <c r="C10" s="5" t="s">
        <v>10</v>
      </c>
      <c r="D10" s="7">
        <v>4</v>
      </c>
      <c r="E10" s="22">
        <f>756.94*D10</f>
        <v>3027.76</v>
      </c>
    </row>
    <row r="11" spans="1:5" ht="15.75">
      <c r="A11" s="52"/>
      <c r="B11" s="8" t="s">
        <v>41</v>
      </c>
      <c r="C11" s="5" t="s">
        <v>23</v>
      </c>
      <c r="D11" s="7"/>
      <c r="E11" s="22">
        <f>4670.09*D11</f>
        <v>0</v>
      </c>
    </row>
    <row r="12" spans="1:5" ht="15.75">
      <c r="A12" s="52"/>
      <c r="B12" s="11" t="s">
        <v>37</v>
      </c>
      <c r="C12" s="5" t="s">
        <v>15</v>
      </c>
      <c r="D12" s="7">
        <v>2</v>
      </c>
      <c r="E12" s="22">
        <f>497.45*D12</f>
        <v>994.9</v>
      </c>
    </row>
    <row r="13" spans="1:5" ht="15.75">
      <c r="A13" s="52"/>
      <c r="B13" s="11" t="s">
        <v>39</v>
      </c>
      <c r="C13" s="5" t="s">
        <v>15</v>
      </c>
      <c r="D13" s="7">
        <v>2</v>
      </c>
      <c r="E13" s="22">
        <f>305.33*D13</f>
        <v>610.66</v>
      </c>
    </row>
    <row r="14" spans="1:5" ht="15.75">
      <c r="A14" s="52"/>
      <c r="B14" s="8" t="s">
        <v>124</v>
      </c>
      <c r="C14" s="5" t="s">
        <v>23</v>
      </c>
      <c r="D14" s="7">
        <v>1</v>
      </c>
      <c r="E14" s="22">
        <f>588.82*D14+9200</f>
        <v>9788.82</v>
      </c>
    </row>
    <row r="15" spans="1:5" ht="15.75">
      <c r="A15" s="51" t="s">
        <v>137</v>
      </c>
      <c r="B15" s="8" t="s">
        <v>54</v>
      </c>
      <c r="C15" s="5" t="s">
        <v>55</v>
      </c>
      <c r="D15" s="7"/>
      <c r="E15" s="9"/>
    </row>
    <row r="16" spans="1:5" ht="15.75">
      <c r="A16" s="52"/>
      <c r="B16" s="12" t="s">
        <v>57</v>
      </c>
      <c r="C16" s="5" t="s">
        <v>15</v>
      </c>
      <c r="D16" s="7">
        <v>4</v>
      </c>
      <c r="E16" s="22">
        <f>1472.29*D16</f>
        <v>5889.16</v>
      </c>
    </row>
    <row r="17" spans="1:5" ht="15.75">
      <c r="A17" s="52"/>
      <c r="B17" s="8" t="s">
        <v>58</v>
      </c>
      <c r="C17" s="5" t="s">
        <v>15</v>
      </c>
      <c r="D17" s="7">
        <v>4</v>
      </c>
      <c r="E17" s="22">
        <f>92.12*D17</f>
        <v>368.48</v>
      </c>
    </row>
    <row r="18" spans="1:5" ht="15.75">
      <c r="A18" s="53"/>
      <c r="B18" s="8" t="s">
        <v>60</v>
      </c>
      <c r="C18" s="5" t="s">
        <v>78</v>
      </c>
      <c r="D18" s="29">
        <v>6.298</v>
      </c>
      <c r="E18" s="25">
        <f>258.31*D18</f>
        <v>1626.83638</v>
      </c>
    </row>
    <row r="19" spans="1:5" ht="14.25">
      <c r="A19" s="3"/>
      <c r="B19" s="3"/>
      <c r="C19" s="3"/>
      <c r="D19" s="13"/>
      <c r="E19" s="3"/>
    </row>
    <row r="20" spans="1:5" ht="15">
      <c r="A20" s="3"/>
      <c r="B20" s="3"/>
      <c r="C20" s="3"/>
      <c r="D20" s="13"/>
      <c r="E20" s="44">
        <f>SUM(E7:E19)</f>
        <v>34458.11638</v>
      </c>
    </row>
  </sheetData>
  <sheetProtection/>
  <mergeCells count="3">
    <mergeCell ref="A7:A8"/>
    <mergeCell ref="A9:A14"/>
    <mergeCell ref="A15:A1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9.8515625" style="0" customWidth="1"/>
    <col min="2" max="2" width="38.421875" style="0" customWidth="1"/>
    <col min="3" max="3" width="14.28125" style="0" customWidth="1"/>
    <col min="4" max="4" width="15.28125" style="0" customWidth="1"/>
    <col min="5" max="5" width="12.140625" style="0" customWidth="1"/>
  </cols>
  <sheetData>
    <row r="1" spans="1:5" ht="15.75">
      <c r="A1" s="1"/>
      <c r="B1" s="1" t="s">
        <v>144</v>
      </c>
      <c r="C1" s="1"/>
      <c r="D1" s="2"/>
      <c r="E1" s="1"/>
    </row>
    <row r="2" spans="1:5" ht="15.75">
      <c r="A2" s="1"/>
      <c r="B2" s="14" t="s">
        <v>127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57" customHeight="1">
      <c r="A4" s="4" t="s">
        <v>0</v>
      </c>
      <c r="B4" s="5" t="s">
        <v>1</v>
      </c>
      <c r="C4" s="4" t="s">
        <v>2</v>
      </c>
      <c r="D4" s="4" t="s">
        <v>106</v>
      </c>
      <c r="E4" s="15"/>
    </row>
    <row r="5" spans="1:5" ht="15.75">
      <c r="A5" s="49" t="s">
        <v>141</v>
      </c>
      <c r="B5" s="8" t="s">
        <v>74</v>
      </c>
      <c r="C5" s="5" t="s">
        <v>7</v>
      </c>
      <c r="D5" s="7"/>
      <c r="E5" s="22">
        <f>405.85*D5</f>
        <v>0</v>
      </c>
    </row>
    <row r="6" spans="1:5" ht="15.75">
      <c r="A6" s="60"/>
      <c r="B6" s="8" t="s">
        <v>114</v>
      </c>
      <c r="C6" s="5" t="s">
        <v>7</v>
      </c>
      <c r="D6" s="7"/>
      <c r="E6" s="22">
        <f>190.26*D6</f>
        <v>0</v>
      </c>
    </row>
    <row r="7" spans="1:5" ht="15.75">
      <c r="A7" s="60"/>
      <c r="B7" s="8" t="s">
        <v>115</v>
      </c>
      <c r="C7" s="5" t="s">
        <v>7</v>
      </c>
      <c r="D7" s="7">
        <f>6*4</f>
        <v>24</v>
      </c>
      <c r="E7" s="22">
        <f>335.12*D7</f>
        <v>8042.88</v>
      </c>
    </row>
    <row r="8" spans="1:5" ht="15.75">
      <c r="A8" s="50"/>
      <c r="B8" s="8" t="s">
        <v>79</v>
      </c>
      <c r="C8" s="5" t="s">
        <v>78</v>
      </c>
      <c r="D8" s="7"/>
      <c r="E8" s="22">
        <f>640.75*D8</f>
        <v>0</v>
      </c>
    </row>
    <row r="9" spans="1:5" ht="39" customHeight="1">
      <c r="A9" s="49" t="s">
        <v>133</v>
      </c>
      <c r="B9" s="6" t="s">
        <v>12</v>
      </c>
      <c r="C9" s="5" t="s">
        <v>7</v>
      </c>
      <c r="D9" s="7"/>
      <c r="E9" s="9">
        <f>4.8*D9</f>
        <v>0</v>
      </c>
    </row>
    <row r="10" spans="1:5" ht="31.5" customHeight="1">
      <c r="A10" s="60"/>
      <c r="B10" s="6" t="s">
        <v>65</v>
      </c>
      <c r="C10" s="5" t="s">
        <v>7</v>
      </c>
      <c r="D10" s="31">
        <v>26</v>
      </c>
      <c r="E10" s="25">
        <f>731.31*D10</f>
        <v>19014.059999999998</v>
      </c>
    </row>
    <row r="11" spans="1:5" ht="15.75">
      <c r="A11" s="61" t="s">
        <v>134</v>
      </c>
      <c r="B11" s="8" t="s">
        <v>21</v>
      </c>
      <c r="C11" s="5" t="s">
        <v>7</v>
      </c>
      <c r="D11" s="7">
        <f>2</f>
        <v>2</v>
      </c>
      <c r="E11" s="25">
        <f>789.55*D11</f>
        <v>1579.1</v>
      </c>
    </row>
    <row r="12" spans="1:5" ht="15.75">
      <c r="A12" s="62"/>
      <c r="B12" s="8" t="s">
        <v>22</v>
      </c>
      <c r="C12" s="5" t="s">
        <v>23</v>
      </c>
      <c r="D12" s="7"/>
      <c r="E12" s="22">
        <f>756.87*D12</f>
        <v>0</v>
      </c>
    </row>
    <row r="13" spans="1:5" ht="15.75">
      <c r="A13" s="51" t="s">
        <v>130</v>
      </c>
      <c r="B13" s="8" t="s">
        <v>33</v>
      </c>
      <c r="C13" s="5" t="s">
        <v>10</v>
      </c>
      <c r="D13" s="7"/>
      <c r="E13" s="22">
        <f>1546.79*D13</f>
        <v>0</v>
      </c>
    </row>
    <row r="14" spans="1:5" ht="15.75">
      <c r="A14" s="52"/>
      <c r="B14" s="8" t="s">
        <v>43</v>
      </c>
      <c r="C14" s="5" t="s">
        <v>82</v>
      </c>
      <c r="D14" s="7">
        <v>14</v>
      </c>
      <c r="E14" s="22">
        <f>4117.15/7*D14</f>
        <v>8234.3</v>
      </c>
    </row>
    <row r="15" spans="1:5" ht="15.75">
      <c r="A15" s="51" t="s">
        <v>132</v>
      </c>
      <c r="B15" s="8" t="s">
        <v>145</v>
      </c>
      <c r="C15" s="5" t="s">
        <v>15</v>
      </c>
      <c r="D15" s="7"/>
      <c r="E15" s="9">
        <f>869.09*D15</f>
        <v>0</v>
      </c>
    </row>
    <row r="16" spans="1:5" ht="15.75">
      <c r="A16" s="52"/>
      <c r="B16" s="12" t="s">
        <v>57</v>
      </c>
      <c r="C16" s="5" t="s">
        <v>15</v>
      </c>
      <c r="D16" s="7">
        <v>5</v>
      </c>
      <c r="E16" s="22">
        <f>1472.29*D16</f>
        <v>7361.45</v>
      </c>
    </row>
    <row r="17" spans="1:5" ht="15.75">
      <c r="A17" s="52"/>
      <c r="B17" s="8" t="s">
        <v>58</v>
      </c>
      <c r="C17" s="5" t="s">
        <v>15</v>
      </c>
      <c r="D17" s="7">
        <v>3</v>
      </c>
      <c r="E17" s="22">
        <f>92.12*D17</f>
        <v>276.36</v>
      </c>
    </row>
    <row r="18" spans="1:5" ht="15.75">
      <c r="A18" s="53"/>
      <c r="B18" s="8" t="s">
        <v>60</v>
      </c>
      <c r="C18" s="5" t="s">
        <v>78</v>
      </c>
      <c r="D18" s="29">
        <v>3.553</v>
      </c>
      <c r="E18" s="25">
        <f>258.31*D18</f>
        <v>917.77543</v>
      </c>
    </row>
    <row r="19" spans="1:5" ht="14.25">
      <c r="A19" s="3"/>
      <c r="B19" s="3"/>
      <c r="C19" s="3"/>
      <c r="D19" s="13"/>
      <c r="E19" s="3"/>
    </row>
    <row r="20" spans="1:5" ht="15">
      <c r="A20" s="3"/>
      <c r="B20" s="3"/>
      <c r="C20" s="3"/>
      <c r="D20" s="13"/>
      <c r="E20" s="44">
        <f>SUM(E5:E19)</f>
        <v>45425.925429999996</v>
      </c>
    </row>
  </sheetData>
  <sheetProtection/>
  <mergeCells count="5">
    <mergeCell ref="A5:A8"/>
    <mergeCell ref="A9:A10"/>
    <mergeCell ref="A11:A12"/>
    <mergeCell ref="A13:A14"/>
    <mergeCell ref="A15:A1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4.8515625" style="0" customWidth="1"/>
    <col min="2" max="2" width="30.28125" style="0" customWidth="1"/>
    <col min="3" max="5" width="16.00390625" style="0" customWidth="1"/>
  </cols>
  <sheetData>
    <row r="2" spans="1:5" ht="15.75">
      <c r="A2" s="1"/>
      <c r="B2" s="1" t="s">
        <v>146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127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8.75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33.75" customHeight="1">
      <c r="A7" s="49" t="s">
        <v>128</v>
      </c>
      <c r="B7" s="6" t="s">
        <v>12</v>
      </c>
      <c r="C7" s="5" t="s">
        <v>7</v>
      </c>
      <c r="D7" s="7"/>
      <c r="E7" s="9">
        <f>4.8*D7</f>
        <v>0</v>
      </c>
    </row>
    <row r="8" spans="1:5" ht="33.75" customHeight="1">
      <c r="A8" s="60"/>
      <c r="B8" s="6" t="s">
        <v>65</v>
      </c>
      <c r="C8" s="5" t="s">
        <v>7</v>
      </c>
      <c r="D8" s="31">
        <v>21</v>
      </c>
      <c r="E8" s="25">
        <f>731.31*D8</f>
        <v>15357.509999999998</v>
      </c>
    </row>
    <row r="9" spans="1:5" ht="15.75">
      <c r="A9" s="61" t="s">
        <v>129</v>
      </c>
      <c r="B9" s="8" t="s">
        <v>21</v>
      </c>
      <c r="C9" s="5" t="s">
        <v>7</v>
      </c>
      <c r="D9" s="7">
        <v>2</v>
      </c>
      <c r="E9" s="22">
        <f>789.55*D9</f>
        <v>1579.1</v>
      </c>
    </row>
    <row r="10" spans="1:5" ht="15.75">
      <c r="A10" s="62"/>
      <c r="B10" s="8" t="s">
        <v>22</v>
      </c>
      <c r="C10" s="5" t="s">
        <v>23</v>
      </c>
      <c r="D10" s="7"/>
      <c r="E10" s="22">
        <f>756.87*D10</f>
        <v>0</v>
      </c>
    </row>
    <row r="11" spans="1:5" ht="15.75">
      <c r="A11" s="51" t="s">
        <v>130</v>
      </c>
      <c r="B11" s="8" t="s">
        <v>33</v>
      </c>
      <c r="C11" s="5" t="s">
        <v>10</v>
      </c>
      <c r="D11" s="7"/>
      <c r="E11" s="22">
        <f>1546.79*D11</f>
        <v>0</v>
      </c>
    </row>
    <row r="12" spans="1:5" ht="15.75">
      <c r="A12" s="52"/>
      <c r="B12" s="8" t="s">
        <v>43</v>
      </c>
      <c r="C12" s="5" t="s">
        <v>82</v>
      </c>
      <c r="D12" s="7">
        <v>14</v>
      </c>
      <c r="E12" s="22">
        <f>4117.15/7*D12</f>
        <v>8234.3</v>
      </c>
    </row>
    <row r="13" spans="1:5" ht="18.75">
      <c r="A13" s="53"/>
      <c r="B13" s="8" t="s">
        <v>44</v>
      </c>
      <c r="C13" s="5" t="s">
        <v>45</v>
      </c>
      <c r="D13" s="7"/>
      <c r="E13" s="9"/>
    </row>
    <row r="14" spans="1:5" ht="15.75">
      <c r="A14" s="51" t="s">
        <v>132</v>
      </c>
      <c r="B14" s="8" t="s">
        <v>54</v>
      </c>
      <c r="C14" s="5" t="s">
        <v>55</v>
      </c>
      <c r="D14" s="7"/>
      <c r="E14" s="9"/>
    </row>
    <row r="15" spans="1:5" ht="15.75">
      <c r="A15" s="52"/>
      <c r="B15" s="12" t="s">
        <v>57</v>
      </c>
      <c r="C15" s="5" t="s">
        <v>15</v>
      </c>
      <c r="D15" s="7">
        <v>5</v>
      </c>
      <c r="E15" s="22">
        <f>1472.29*D15</f>
        <v>7361.45</v>
      </c>
    </row>
    <row r="16" spans="1:5" ht="15.75">
      <c r="A16" s="52"/>
      <c r="B16" s="8" t="s">
        <v>58</v>
      </c>
      <c r="C16" s="5" t="s">
        <v>15</v>
      </c>
      <c r="D16" s="7">
        <v>4</v>
      </c>
      <c r="E16" s="22">
        <f>92.12*D16</f>
        <v>368.48</v>
      </c>
    </row>
    <row r="17" spans="1:5" ht="15.75">
      <c r="A17" s="53"/>
      <c r="B17" s="8" t="s">
        <v>60</v>
      </c>
      <c r="C17" s="5" t="s">
        <v>78</v>
      </c>
      <c r="D17" s="29">
        <v>6.432</v>
      </c>
      <c r="E17" s="25">
        <f>258.31*D17</f>
        <v>1661.44992</v>
      </c>
    </row>
    <row r="18" spans="1:5" ht="14.25">
      <c r="A18" s="3"/>
      <c r="B18" s="3"/>
      <c r="C18" s="3"/>
      <c r="D18" s="13"/>
      <c r="E18" s="3"/>
    </row>
    <row r="19" spans="1:5" ht="15">
      <c r="A19" s="3"/>
      <c r="B19" s="3"/>
      <c r="C19" s="3"/>
      <c r="D19" s="13"/>
      <c r="E19" s="44">
        <f>SUM(E7:E18)</f>
        <v>34562.289919999996</v>
      </c>
    </row>
  </sheetData>
  <sheetProtection/>
  <mergeCells count="4">
    <mergeCell ref="A7:A8"/>
    <mergeCell ref="A9:A10"/>
    <mergeCell ref="A11:A13"/>
    <mergeCell ref="A14:A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8.28125" style="0" customWidth="1"/>
    <col min="2" max="2" width="24.28125" style="0" customWidth="1"/>
    <col min="3" max="5" width="14.8515625" style="0" customWidth="1"/>
  </cols>
  <sheetData>
    <row r="2" spans="1:5" ht="15.75">
      <c r="A2" s="1"/>
      <c r="B2" s="1" t="s">
        <v>147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42.75" customHeight="1">
      <c r="A6" s="51" t="s">
        <v>136</v>
      </c>
      <c r="B6" s="6" t="s">
        <v>75</v>
      </c>
      <c r="C6" s="5"/>
      <c r="D6" s="7"/>
      <c r="E6" s="25"/>
    </row>
    <row r="7" spans="1:5" ht="15.75">
      <c r="A7" s="53"/>
      <c r="B7" s="8" t="s">
        <v>105</v>
      </c>
      <c r="C7" s="5" t="s">
        <v>19</v>
      </c>
      <c r="D7" s="7"/>
      <c r="E7" s="22"/>
    </row>
    <row r="8" spans="1:5" ht="15.75">
      <c r="A8" s="1"/>
      <c r="B8" s="1"/>
      <c r="C8" s="1"/>
      <c r="D8" s="2"/>
      <c r="E8" s="45">
        <v>0</v>
      </c>
    </row>
    <row r="9" spans="1:5" ht="14.25">
      <c r="A9" s="3"/>
      <c r="B9" s="3"/>
      <c r="C9" s="3"/>
      <c r="D9" s="13"/>
      <c r="E9" s="3"/>
    </row>
  </sheetData>
  <sheetProtection/>
  <mergeCells count="1">
    <mergeCell ref="A6:A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17"/>
  <sheetViews>
    <sheetView zoomScalePageLayoutView="0" workbookViewId="0" topLeftCell="B1">
      <selection activeCell="D2" sqref="D2"/>
    </sheetView>
  </sheetViews>
  <sheetFormatPr defaultColWidth="9.140625" defaultRowHeight="12.75"/>
  <cols>
    <col min="2" max="2" width="34.421875" style="0" customWidth="1"/>
    <col min="3" max="5" width="18.00390625" style="0" customWidth="1"/>
  </cols>
  <sheetData>
    <row r="3" spans="1:5" ht="15.75">
      <c r="A3" s="1"/>
      <c r="B3" s="20" t="s">
        <v>148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4" t="s">
        <v>127</v>
      </c>
      <c r="C5" s="1"/>
      <c r="D5" s="2"/>
      <c r="E5" s="1"/>
    </row>
    <row r="6" spans="1:5" ht="15.75">
      <c r="A6" s="1"/>
      <c r="B6" s="1"/>
      <c r="C6" s="1"/>
      <c r="D6" s="2"/>
      <c r="E6" s="1"/>
    </row>
    <row r="7" spans="1:5" ht="78.75">
      <c r="A7" s="4" t="s">
        <v>0</v>
      </c>
      <c r="B7" s="5" t="s">
        <v>1</v>
      </c>
      <c r="C7" s="4" t="s">
        <v>2</v>
      </c>
      <c r="D7" s="4" t="s">
        <v>106</v>
      </c>
      <c r="E7" s="15"/>
    </row>
    <row r="8" spans="1:5" ht="15.75">
      <c r="A8" s="57" t="s">
        <v>141</v>
      </c>
      <c r="B8" s="8" t="s">
        <v>74</v>
      </c>
      <c r="C8" s="5" t="s">
        <v>7</v>
      </c>
      <c r="D8" s="7"/>
      <c r="E8" s="22"/>
    </row>
    <row r="9" spans="1:5" ht="15.75">
      <c r="A9" s="58"/>
      <c r="B9" s="8" t="s">
        <v>79</v>
      </c>
      <c r="C9" s="5" t="s">
        <v>78</v>
      </c>
      <c r="D9" s="7">
        <v>30</v>
      </c>
      <c r="E9" s="22">
        <f>640.75*D9</f>
        <v>19222.5</v>
      </c>
    </row>
    <row r="10" spans="1:5" ht="48" customHeight="1">
      <c r="A10" s="49" t="s">
        <v>128</v>
      </c>
      <c r="B10" s="6" t="s">
        <v>12</v>
      </c>
      <c r="C10" s="5" t="s">
        <v>7</v>
      </c>
      <c r="D10" s="7"/>
      <c r="E10" s="9">
        <f>4.8*D10</f>
        <v>0</v>
      </c>
    </row>
    <row r="11" spans="1:5" ht="36" customHeight="1">
      <c r="A11" s="60"/>
      <c r="B11" s="6" t="s">
        <v>65</v>
      </c>
      <c r="C11" s="5" t="s">
        <v>7</v>
      </c>
      <c r="D11" s="31">
        <v>40</v>
      </c>
      <c r="E11" s="25">
        <f>731.31*D11</f>
        <v>29252.399999999998</v>
      </c>
    </row>
    <row r="12" spans="1:5" ht="15.75">
      <c r="A12" s="61" t="s">
        <v>134</v>
      </c>
      <c r="B12" s="8" t="s">
        <v>21</v>
      </c>
      <c r="C12" s="5" t="s">
        <v>7</v>
      </c>
      <c r="D12" s="7">
        <v>1</v>
      </c>
      <c r="E12" s="22">
        <f>789.55*D12</f>
        <v>789.55</v>
      </c>
    </row>
    <row r="13" spans="1:5" ht="15.75">
      <c r="A13" s="62"/>
      <c r="B13" s="8" t="s">
        <v>22</v>
      </c>
      <c r="C13" s="5" t="s">
        <v>23</v>
      </c>
      <c r="D13" s="7"/>
      <c r="E13" s="22">
        <f>756.87*D13</f>
        <v>0</v>
      </c>
    </row>
    <row r="14" spans="1:5" ht="15.75">
      <c r="A14" s="51" t="s">
        <v>132</v>
      </c>
      <c r="B14" s="8" t="s">
        <v>54</v>
      </c>
      <c r="C14" s="5" t="s">
        <v>55</v>
      </c>
      <c r="D14" s="7"/>
      <c r="E14" s="9"/>
    </row>
    <row r="15" spans="1:5" ht="15.75">
      <c r="A15" s="52"/>
      <c r="B15" s="8" t="s">
        <v>58</v>
      </c>
      <c r="C15" s="5" t="s">
        <v>15</v>
      </c>
      <c r="D15" s="7">
        <v>1</v>
      </c>
      <c r="E15" s="22">
        <f>92.12*D15</f>
        <v>92.12</v>
      </c>
    </row>
    <row r="16" spans="1:5" ht="15.75">
      <c r="A16" s="53"/>
      <c r="B16" s="8" t="s">
        <v>60</v>
      </c>
      <c r="C16" s="5" t="s">
        <v>78</v>
      </c>
      <c r="D16" s="31">
        <v>2.955</v>
      </c>
      <c r="E16" s="25">
        <f>258.31*D16</f>
        <v>763.30605</v>
      </c>
    </row>
    <row r="17" spans="1:5" ht="15.75">
      <c r="A17" s="1"/>
      <c r="B17" s="1"/>
      <c r="C17" s="1"/>
      <c r="D17" s="2"/>
      <c r="E17" s="38">
        <f>SUM(E8:E16)</f>
        <v>50119.87605</v>
      </c>
    </row>
  </sheetData>
  <sheetProtection/>
  <mergeCells count="4">
    <mergeCell ref="A8:A9"/>
    <mergeCell ref="A10:A11"/>
    <mergeCell ref="A12:A13"/>
    <mergeCell ref="A14:A1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1.28125" style="0" customWidth="1"/>
    <col min="2" max="2" width="40.140625" style="0" customWidth="1"/>
    <col min="3" max="5" width="12.140625" style="0" customWidth="1"/>
  </cols>
  <sheetData>
    <row r="2" spans="1:5" ht="15.75">
      <c r="A2" s="1"/>
      <c r="B2" s="1" t="s">
        <v>149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57.75" customHeight="1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28.5" customHeight="1">
      <c r="A6" s="24" t="s">
        <v>150</v>
      </c>
      <c r="B6" s="6" t="s">
        <v>65</v>
      </c>
      <c r="C6" s="5" t="s">
        <v>7</v>
      </c>
      <c r="D6" s="7">
        <v>30</v>
      </c>
      <c r="E6" s="25">
        <f>731.31*D6</f>
        <v>21939.3</v>
      </c>
    </row>
    <row r="7" spans="1:5" ht="15.75">
      <c r="A7" s="61" t="s">
        <v>134</v>
      </c>
      <c r="B7" s="8" t="s">
        <v>21</v>
      </c>
      <c r="C7" s="5" t="s">
        <v>7</v>
      </c>
      <c r="D7" s="7">
        <f>2</f>
        <v>2</v>
      </c>
      <c r="E7" s="25">
        <f>789.55*D7</f>
        <v>1579.1</v>
      </c>
    </row>
    <row r="8" spans="1:5" ht="15.75">
      <c r="A8" s="62"/>
      <c r="B8" s="8" t="s">
        <v>22</v>
      </c>
      <c r="C8" s="5" t="s">
        <v>23</v>
      </c>
      <c r="D8" s="7"/>
      <c r="E8" s="22">
        <f>756.87*D8</f>
        <v>0</v>
      </c>
    </row>
    <row r="9" spans="1:5" ht="15.75">
      <c r="A9" s="51" t="s">
        <v>130</v>
      </c>
      <c r="B9" s="8" t="s">
        <v>33</v>
      </c>
      <c r="C9" s="5" t="s">
        <v>10</v>
      </c>
      <c r="D9" s="7"/>
      <c r="E9" s="22">
        <f>1546.79*D9</f>
        <v>0</v>
      </c>
    </row>
    <row r="10" spans="1:5" ht="15.75">
      <c r="A10" s="52"/>
      <c r="B10" s="8" t="s">
        <v>43</v>
      </c>
      <c r="C10" s="5" t="s">
        <v>82</v>
      </c>
      <c r="D10" s="7">
        <v>14</v>
      </c>
      <c r="E10" s="22">
        <f>4117.15/7*D10</f>
        <v>8234.3</v>
      </c>
    </row>
    <row r="11" spans="1:5" ht="15.75">
      <c r="A11" s="51" t="s">
        <v>131</v>
      </c>
      <c r="B11" s="8" t="s">
        <v>47</v>
      </c>
      <c r="C11" s="5" t="s">
        <v>10</v>
      </c>
      <c r="D11" s="7">
        <v>8</v>
      </c>
      <c r="E11" s="25">
        <f>489.65*D11</f>
        <v>3917.2</v>
      </c>
    </row>
    <row r="12" spans="1:5" ht="15.75">
      <c r="A12" s="52"/>
      <c r="B12" s="10" t="s">
        <v>83</v>
      </c>
      <c r="C12" s="5" t="s">
        <v>10</v>
      </c>
      <c r="D12" s="7">
        <v>2</v>
      </c>
      <c r="E12" s="22">
        <f>756.94*D12</f>
        <v>1513.88</v>
      </c>
    </row>
    <row r="13" spans="1:5" ht="15.75">
      <c r="A13" s="51" t="s">
        <v>132</v>
      </c>
      <c r="B13" s="8" t="s">
        <v>54</v>
      </c>
      <c r="C13" s="5" t="s">
        <v>55</v>
      </c>
      <c r="D13" s="7"/>
      <c r="E13" s="9"/>
    </row>
    <row r="14" spans="1:5" ht="54" customHeight="1">
      <c r="A14" s="52"/>
      <c r="B14" s="6" t="s">
        <v>56</v>
      </c>
      <c r="C14" s="5" t="s">
        <v>15</v>
      </c>
      <c r="D14" s="7">
        <v>3</v>
      </c>
      <c r="E14" s="22">
        <f>640.45*D14</f>
        <v>1921.3500000000001</v>
      </c>
    </row>
    <row r="15" spans="1:5" ht="15.75">
      <c r="A15" s="52"/>
      <c r="B15" s="8" t="s">
        <v>58</v>
      </c>
      <c r="C15" s="5" t="s">
        <v>15</v>
      </c>
      <c r="D15" s="7">
        <v>2</v>
      </c>
      <c r="E15" s="22">
        <f>92.12*D15</f>
        <v>184.24</v>
      </c>
    </row>
    <row r="16" spans="1:5" ht="15.75">
      <c r="A16" s="53"/>
      <c r="B16" s="8" t="s">
        <v>60</v>
      </c>
      <c r="C16" s="5" t="s">
        <v>78</v>
      </c>
      <c r="D16" s="29">
        <v>3.715</v>
      </c>
      <c r="E16" s="25">
        <f>258.31*D16</f>
        <v>959.6216499999999</v>
      </c>
    </row>
    <row r="17" spans="1:5" ht="37.5" customHeight="1">
      <c r="A17" s="51" t="s">
        <v>138</v>
      </c>
      <c r="B17" s="6" t="s">
        <v>75</v>
      </c>
      <c r="C17" s="5"/>
      <c r="D17" s="7"/>
      <c r="E17" s="25">
        <f>921.3*D17</f>
        <v>0</v>
      </c>
    </row>
    <row r="18" spans="1:5" ht="15.75">
      <c r="A18" s="53"/>
      <c r="B18" s="8" t="s">
        <v>105</v>
      </c>
      <c r="C18" s="5" t="s">
        <v>19</v>
      </c>
      <c r="D18" s="7">
        <v>3</v>
      </c>
      <c r="E18" s="22">
        <f>1351.97*D18</f>
        <v>4055.91</v>
      </c>
    </row>
    <row r="19" spans="1:5" ht="15.75">
      <c r="A19" s="1"/>
      <c r="B19" s="1"/>
      <c r="C19" s="1"/>
      <c r="D19" s="2"/>
      <c r="E19" s="38">
        <f>SUM(E6:E18)</f>
        <v>44304.901649999985</v>
      </c>
    </row>
  </sheetData>
  <sheetProtection/>
  <mergeCells count="5">
    <mergeCell ref="A7:A8"/>
    <mergeCell ref="A9:A10"/>
    <mergeCell ref="A11:A12"/>
    <mergeCell ref="A13:A16"/>
    <mergeCell ref="A17:A1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1.140625" style="0" customWidth="1"/>
    <col min="2" max="2" width="33.421875" style="0" customWidth="1"/>
    <col min="3" max="5" width="14.7109375" style="0" customWidth="1"/>
  </cols>
  <sheetData>
    <row r="1" spans="1:6" ht="15.75">
      <c r="A1" s="1"/>
      <c r="B1" s="1" t="s">
        <v>151</v>
      </c>
      <c r="C1" s="1"/>
      <c r="D1" s="2"/>
      <c r="E1" s="1"/>
      <c r="F1" s="3"/>
    </row>
    <row r="2" spans="1:6" ht="15.75">
      <c r="A2" s="1"/>
      <c r="B2" s="1"/>
      <c r="C2" s="1"/>
      <c r="D2" s="2"/>
      <c r="E2" s="1"/>
      <c r="F2" s="3"/>
    </row>
    <row r="3" spans="1:6" ht="15.75">
      <c r="A3" s="1"/>
      <c r="B3" s="14" t="s">
        <v>127</v>
      </c>
      <c r="C3" s="1"/>
      <c r="D3" s="2"/>
      <c r="E3" s="1"/>
      <c r="F3" s="3"/>
    </row>
    <row r="4" spans="1:6" ht="15.75">
      <c r="A4" s="1"/>
      <c r="B4" s="1"/>
      <c r="C4" s="1"/>
      <c r="D4" s="2"/>
      <c r="E4" s="1"/>
      <c r="F4" s="3"/>
    </row>
    <row r="5" spans="1:6" ht="62.25" customHeight="1">
      <c r="A5" s="4" t="s">
        <v>0</v>
      </c>
      <c r="B5" s="5" t="s">
        <v>1</v>
      </c>
      <c r="C5" s="4" t="s">
        <v>2</v>
      </c>
      <c r="D5" s="4" t="s">
        <v>106</v>
      </c>
      <c r="E5" s="15"/>
      <c r="F5" s="3"/>
    </row>
    <row r="6" spans="1:6" ht="19.5" customHeight="1">
      <c r="A6" s="24" t="s">
        <v>150</v>
      </c>
      <c r="B6" s="6" t="s">
        <v>65</v>
      </c>
      <c r="C6" s="5" t="s">
        <v>7</v>
      </c>
      <c r="D6" s="31">
        <v>23</v>
      </c>
      <c r="E6" s="25">
        <f>731.31*D6</f>
        <v>16820.129999999997</v>
      </c>
      <c r="F6" s="3"/>
    </row>
    <row r="7" spans="1:6" ht="15.75">
      <c r="A7" s="64" t="s">
        <v>129</v>
      </c>
      <c r="B7" s="8" t="s">
        <v>21</v>
      </c>
      <c r="C7" s="5" t="s">
        <v>7</v>
      </c>
      <c r="D7" s="7">
        <v>2</v>
      </c>
      <c r="E7" s="25">
        <f>789.55*D7</f>
        <v>1579.1</v>
      </c>
      <c r="F7" s="3"/>
    </row>
    <row r="8" spans="1:6" ht="15.75">
      <c r="A8" s="65"/>
      <c r="B8" s="8" t="s">
        <v>22</v>
      </c>
      <c r="C8" s="5" t="s">
        <v>23</v>
      </c>
      <c r="D8" s="7"/>
      <c r="E8" s="22">
        <f>756.87*D8</f>
        <v>0</v>
      </c>
      <c r="F8" s="3"/>
    </row>
    <row r="9" spans="1:6" ht="15.75">
      <c r="A9" s="51" t="s">
        <v>130</v>
      </c>
      <c r="B9" s="8" t="s">
        <v>121</v>
      </c>
      <c r="C9" s="5" t="s">
        <v>15</v>
      </c>
      <c r="D9" s="7">
        <v>3</v>
      </c>
      <c r="E9" s="22">
        <f>588.82*D9+9200*3</f>
        <v>29366.46</v>
      </c>
      <c r="F9" s="3"/>
    </row>
    <row r="10" spans="1:6" ht="15.75">
      <c r="A10" s="52"/>
      <c r="B10" s="8" t="s">
        <v>43</v>
      </c>
      <c r="C10" s="5" t="s">
        <v>82</v>
      </c>
      <c r="D10" s="7"/>
      <c r="E10" s="25">
        <f>4117.15/7*D10</f>
        <v>0</v>
      </c>
      <c r="F10" s="3"/>
    </row>
    <row r="11" spans="1:6" ht="15.75">
      <c r="A11" s="51" t="s">
        <v>132</v>
      </c>
      <c r="B11" s="8" t="s">
        <v>54</v>
      </c>
      <c r="C11" s="5" t="s">
        <v>55</v>
      </c>
      <c r="D11" s="7"/>
      <c r="E11" s="9"/>
      <c r="F11" s="3"/>
    </row>
    <row r="12" spans="1:6" ht="59.25" customHeight="1">
      <c r="A12" s="52"/>
      <c r="B12" s="6" t="s">
        <v>56</v>
      </c>
      <c r="C12" s="5" t="s">
        <v>15</v>
      </c>
      <c r="D12" s="7">
        <f>1</f>
        <v>1</v>
      </c>
      <c r="E12" s="22">
        <f>640.45*D12</f>
        <v>640.45</v>
      </c>
      <c r="F12" s="3"/>
    </row>
    <row r="13" spans="1:6" ht="15.75">
      <c r="A13" s="52"/>
      <c r="B13" s="8" t="s">
        <v>58</v>
      </c>
      <c r="C13" s="5" t="s">
        <v>15</v>
      </c>
      <c r="D13" s="7">
        <v>2</v>
      </c>
      <c r="E13" s="22">
        <f>92.12*D13</f>
        <v>184.24</v>
      </c>
      <c r="F13" s="3"/>
    </row>
    <row r="14" spans="1:6" ht="15.75">
      <c r="A14" s="53"/>
      <c r="B14" s="8" t="s">
        <v>60</v>
      </c>
      <c r="C14" s="5" t="s">
        <v>78</v>
      </c>
      <c r="D14" s="31">
        <v>3.958</v>
      </c>
      <c r="E14" s="25">
        <f>258.31*D14</f>
        <v>1022.39098</v>
      </c>
      <c r="F14" s="3"/>
    </row>
    <row r="15" spans="1:6" ht="42" customHeight="1">
      <c r="A15" s="51" t="s">
        <v>136</v>
      </c>
      <c r="B15" s="6" t="s">
        <v>75</v>
      </c>
      <c r="C15" s="5"/>
      <c r="D15" s="7">
        <v>5</v>
      </c>
      <c r="E15" s="25">
        <f>921.3*D15</f>
        <v>4606.5</v>
      </c>
      <c r="F15" s="3"/>
    </row>
    <row r="16" spans="1:6" ht="15.75">
      <c r="A16" s="53"/>
      <c r="B16" s="8" t="s">
        <v>105</v>
      </c>
      <c r="C16" s="5" t="s">
        <v>19</v>
      </c>
      <c r="D16" s="7">
        <v>6</v>
      </c>
      <c r="E16" s="22">
        <f>1351.97*D16</f>
        <v>8111.82</v>
      </c>
      <c r="F16" s="3"/>
    </row>
    <row r="17" spans="1:6" ht="15.75">
      <c r="A17" s="1"/>
      <c r="B17" s="1"/>
      <c r="C17" s="1"/>
      <c r="D17" s="2"/>
      <c r="E17" s="38">
        <f>SUM(E6:E16)</f>
        <v>62331.090979999986</v>
      </c>
      <c r="F17" s="3"/>
    </row>
    <row r="18" spans="1:6" ht="14.25">
      <c r="A18" s="3"/>
      <c r="B18" s="3"/>
      <c r="C18" s="3"/>
      <c r="D18" s="13"/>
      <c r="E18" s="3"/>
      <c r="F18" s="3"/>
    </row>
  </sheetData>
  <sheetProtection/>
  <mergeCells count="4">
    <mergeCell ref="A7:A8"/>
    <mergeCell ref="A9:A10"/>
    <mergeCell ref="A11:A14"/>
    <mergeCell ref="A15:A1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0">
      <selection activeCell="B27" sqref="B27"/>
    </sheetView>
  </sheetViews>
  <sheetFormatPr defaultColWidth="9.140625" defaultRowHeight="12.75"/>
  <cols>
    <col min="1" max="1" width="21.28125" style="0" customWidth="1"/>
    <col min="2" max="2" width="39.140625" style="0" customWidth="1"/>
    <col min="3" max="5" width="14.7109375" style="0" customWidth="1"/>
  </cols>
  <sheetData>
    <row r="2" spans="1:5" ht="15.75">
      <c r="A2" s="1"/>
      <c r="B2" s="1" t="s">
        <v>152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127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60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64" t="s">
        <v>129</v>
      </c>
      <c r="B7" s="8" t="s">
        <v>21</v>
      </c>
      <c r="C7" s="5" t="s">
        <v>7</v>
      </c>
      <c r="D7" s="7">
        <v>2</v>
      </c>
      <c r="E7" s="25">
        <f>789.55*D7</f>
        <v>1579.1</v>
      </c>
    </row>
    <row r="8" spans="1:5" ht="15.75">
      <c r="A8" s="66"/>
      <c r="B8" s="8" t="s">
        <v>22</v>
      </c>
      <c r="C8" s="5" t="s">
        <v>23</v>
      </c>
      <c r="D8" s="7"/>
      <c r="E8" s="22">
        <f>756.87*D8</f>
        <v>0</v>
      </c>
    </row>
    <row r="9" spans="1:5" ht="15.75">
      <c r="A9" s="51" t="s">
        <v>135</v>
      </c>
      <c r="B9" s="8" t="s">
        <v>47</v>
      </c>
      <c r="C9" s="5" t="s">
        <v>10</v>
      </c>
      <c r="D9" s="7">
        <f>6</f>
        <v>6</v>
      </c>
      <c r="E9" s="22">
        <f>489.65*D9</f>
        <v>2937.8999999999996</v>
      </c>
    </row>
    <row r="10" spans="1:5" ht="15.75">
      <c r="A10" s="52"/>
      <c r="B10" s="10" t="s">
        <v>83</v>
      </c>
      <c r="C10" s="5" t="s">
        <v>10</v>
      </c>
      <c r="D10" s="7">
        <v>2</v>
      </c>
      <c r="E10" s="22">
        <f>756.94*D10</f>
        <v>1513.88</v>
      </c>
    </row>
    <row r="11" spans="1:5" ht="15.75">
      <c r="A11" s="52"/>
      <c r="B11" s="8" t="s">
        <v>41</v>
      </c>
      <c r="C11" s="5" t="s">
        <v>23</v>
      </c>
      <c r="D11" s="7"/>
      <c r="E11" s="22">
        <f>4670.09*D11</f>
        <v>0</v>
      </c>
    </row>
    <row r="12" spans="1:5" ht="15.75">
      <c r="A12" s="52"/>
      <c r="B12" s="11" t="s">
        <v>37</v>
      </c>
      <c r="C12" s="5" t="s">
        <v>15</v>
      </c>
      <c r="D12" s="7">
        <f>1</f>
        <v>1</v>
      </c>
      <c r="E12" s="22">
        <f>497.45*D12</f>
        <v>497.45</v>
      </c>
    </row>
    <row r="13" spans="1:5" ht="15.75">
      <c r="A13" s="52"/>
      <c r="B13" s="11" t="s">
        <v>39</v>
      </c>
      <c r="C13" s="5" t="s">
        <v>15</v>
      </c>
      <c r="D13" s="7">
        <f>2-1</f>
        <v>1</v>
      </c>
      <c r="E13" s="22">
        <f>305.33*D13</f>
        <v>305.33</v>
      </c>
    </row>
    <row r="14" spans="1:5" ht="15.75">
      <c r="A14" s="52"/>
      <c r="B14" s="8" t="s">
        <v>125</v>
      </c>
      <c r="C14" s="5" t="s">
        <v>15</v>
      </c>
      <c r="D14" s="7">
        <v>2</v>
      </c>
      <c r="E14" s="22">
        <f>588.82*D14+9200*2</f>
        <v>19577.64</v>
      </c>
    </row>
    <row r="15" spans="1:5" ht="15.75">
      <c r="A15" s="51" t="s">
        <v>137</v>
      </c>
      <c r="B15" s="8" t="s">
        <v>54</v>
      </c>
      <c r="C15" s="5" t="s">
        <v>55</v>
      </c>
      <c r="D15" s="7"/>
      <c r="E15" s="9"/>
    </row>
    <row r="16" spans="1:5" ht="15.75">
      <c r="A16" s="53"/>
      <c r="B16" s="8" t="s">
        <v>60</v>
      </c>
      <c r="C16" s="5" t="s">
        <v>78</v>
      </c>
      <c r="D16" s="29">
        <v>3.076</v>
      </c>
      <c r="E16" s="25">
        <f>258.31*D16</f>
        <v>794.56156</v>
      </c>
    </row>
    <row r="17" spans="1:5" ht="42.75" customHeight="1">
      <c r="A17" s="51" t="s">
        <v>136</v>
      </c>
      <c r="B17" s="6" t="s">
        <v>75</v>
      </c>
      <c r="C17" s="5"/>
      <c r="D17" s="7">
        <v>5</v>
      </c>
      <c r="E17" s="25">
        <f>921.3*D17</f>
        <v>4606.5</v>
      </c>
    </row>
    <row r="18" spans="1:5" ht="15.75">
      <c r="A18" s="53"/>
      <c r="B18" s="8" t="s">
        <v>105</v>
      </c>
      <c r="C18" s="5" t="s">
        <v>19</v>
      </c>
      <c r="D18" s="7"/>
      <c r="E18" s="22">
        <f>1351.97*D18</f>
        <v>0</v>
      </c>
    </row>
    <row r="19" spans="1:5" ht="15.75">
      <c r="A19" s="1"/>
      <c r="B19" s="1"/>
      <c r="C19" s="1"/>
      <c r="D19" s="2"/>
      <c r="E19" s="38">
        <f>SUM(E7:E18)</f>
        <v>31812.361559999998</v>
      </c>
    </row>
  </sheetData>
  <sheetProtection/>
  <mergeCells count="4">
    <mergeCell ref="A7:A8"/>
    <mergeCell ref="A9:A14"/>
    <mergeCell ref="A15:A16"/>
    <mergeCell ref="A17:A1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1.140625" style="0" customWidth="1"/>
    <col min="2" max="2" width="36.28125" style="0" customWidth="1"/>
    <col min="3" max="5" width="16.8515625" style="0" customWidth="1"/>
  </cols>
  <sheetData>
    <row r="1" spans="1:5" ht="15.75">
      <c r="A1" s="1"/>
      <c r="B1" s="1" t="s">
        <v>153</v>
      </c>
      <c r="C1" s="1"/>
      <c r="D1" s="2"/>
      <c r="E1" s="46"/>
    </row>
    <row r="2" spans="1:5" ht="15.75">
      <c r="A2" s="1"/>
      <c r="B2" s="14" t="s">
        <v>127</v>
      </c>
      <c r="C2" s="1"/>
      <c r="D2" s="2"/>
      <c r="E2" s="46"/>
    </row>
    <row r="3" spans="1:5" ht="15.75">
      <c r="A3" s="1"/>
      <c r="B3" s="1"/>
      <c r="C3" s="1"/>
      <c r="D3" s="2"/>
      <c r="E3" s="46"/>
    </row>
    <row r="4" spans="1:5" ht="48.75" customHeight="1">
      <c r="A4" s="4" t="s">
        <v>0</v>
      </c>
      <c r="B4" s="5" t="s">
        <v>1</v>
      </c>
      <c r="C4" s="4" t="s">
        <v>2</v>
      </c>
      <c r="D4" s="4" t="s">
        <v>106</v>
      </c>
      <c r="E4" s="15"/>
    </row>
    <row r="5" spans="1:5" ht="15.75">
      <c r="A5" s="24" t="s">
        <v>150</v>
      </c>
      <c r="B5" s="6" t="s">
        <v>65</v>
      </c>
      <c r="C5" s="5" t="s">
        <v>7</v>
      </c>
      <c r="D5" s="7">
        <v>20</v>
      </c>
      <c r="E5" s="22">
        <f>731.31*D5</f>
        <v>14626.199999999999</v>
      </c>
    </row>
    <row r="6" spans="1:5" ht="15.75">
      <c r="A6" s="67" t="s">
        <v>129</v>
      </c>
      <c r="B6" s="8" t="s">
        <v>21</v>
      </c>
      <c r="C6" s="5" t="s">
        <v>7</v>
      </c>
      <c r="D6" s="7">
        <v>1.5</v>
      </c>
      <c r="E6" s="25">
        <f>789.55*D6</f>
        <v>1184.3249999999998</v>
      </c>
    </row>
    <row r="7" spans="1:5" ht="15.75">
      <c r="A7" s="68"/>
      <c r="B7" s="8" t="s">
        <v>22</v>
      </c>
      <c r="C7" s="5" t="s">
        <v>23</v>
      </c>
      <c r="D7" s="7"/>
      <c r="E7" s="22">
        <f>756.87*D7</f>
        <v>0</v>
      </c>
    </row>
    <row r="8" spans="1:5" ht="15.75">
      <c r="A8" s="51" t="s">
        <v>130</v>
      </c>
      <c r="B8" s="8" t="s">
        <v>33</v>
      </c>
      <c r="C8" s="5" t="s">
        <v>10</v>
      </c>
      <c r="D8" s="7"/>
      <c r="E8" s="22">
        <f>1546.79*D8</f>
        <v>0</v>
      </c>
    </row>
    <row r="9" spans="1:5" ht="15.75">
      <c r="A9" s="52"/>
      <c r="B9" s="8" t="s">
        <v>43</v>
      </c>
      <c r="C9" s="5" t="s">
        <v>82</v>
      </c>
      <c r="D9" s="7">
        <v>7</v>
      </c>
      <c r="E9" s="25">
        <f>4117.15/7*D9</f>
        <v>4117.15</v>
      </c>
    </row>
    <row r="10" spans="1:5" ht="15.75">
      <c r="A10" s="37"/>
      <c r="B10" s="8" t="s">
        <v>154</v>
      </c>
      <c r="C10" s="5" t="s">
        <v>15</v>
      </c>
      <c r="D10" s="7">
        <v>1</v>
      </c>
      <c r="E10" s="22">
        <f>588.82*D10+9200</f>
        <v>9788.82</v>
      </c>
    </row>
    <row r="11" spans="1:5" ht="15.75">
      <c r="A11" s="51" t="s">
        <v>137</v>
      </c>
      <c r="B11" s="8" t="s">
        <v>155</v>
      </c>
      <c r="C11" s="5" t="s">
        <v>15</v>
      </c>
      <c r="D11" s="7"/>
      <c r="E11" s="9">
        <f>D11*869.09</f>
        <v>0</v>
      </c>
    </row>
    <row r="12" spans="1:5" ht="48" customHeight="1">
      <c r="A12" s="52"/>
      <c r="B12" s="6" t="s">
        <v>56</v>
      </c>
      <c r="C12" s="5" t="s">
        <v>15</v>
      </c>
      <c r="D12" s="7"/>
      <c r="E12" s="22">
        <f>640.45*D12</f>
        <v>0</v>
      </c>
    </row>
    <row r="13" spans="1:5" ht="15.75">
      <c r="A13" s="52"/>
      <c r="B13" s="8" t="s">
        <v>58</v>
      </c>
      <c r="C13" s="5" t="s">
        <v>15</v>
      </c>
      <c r="D13" s="7">
        <v>3</v>
      </c>
      <c r="E13" s="22">
        <f>92.12*D13</f>
        <v>276.36</v>
      </c>
    </row>
    <row r="14" spans="1:5" ht="15.75">
      <c r="A14" s="53"/>
      <c r="B14" s="8" t="s">
        <v>60</v>
      </c>
      <c r="C14" s="5" t="s">
        <v>78</v>
      </c>
      <c r="D14" s="29">
        <v>6.324</v>
      </c>
      <c r="E14" s="25">
        <f>258.31*D14</f>
        <v>1633.55244</v>
      </c>
    </row>
    <row r="15" spans="1:5" ht="43.5" customHeight="1">
      <c r="A15" s="51" t="s">
        <v>138</v>
      </c>
      <c r="B15" s="6" t="s">
        <v>75</v>
      </c>
      <c r="C15" s="5"/>
      <c r="D15" s="7">
        <v>10</v>
      </c>
      <c r="E15" s="25">
        <f>921.3*D15</f>
        <v>9213</v>
      </c>
    </row>
    <row r="16" spans="1:5" ht="15.75">
      <c r="A16" s="53"/>
      <c r="B16" s="8" t="s">
        <v>105</v>
      </c>
      <c r="C16" s="5" t="s">
        <v>19</v>
      </c>
      <c r="D16" s="7"/>
      <c r="E16" s="22">
        <f>1351.97*D16</f>
        <v>0</v>
      </c>
    </row>
    <row r="17" spans="1:5" ht="15.75">
      <c r="A17" s="1"/>
      <c r="B17" s="1"/>
      <c r="C17" s="1"/>
      <c r="D17" s="2"/>
      <c r="E17" s="38">
        <f>SUM(E5:E16)</f>
        <v>40839.407439999995</v>
      </c>
    </row>
  </sheetData>
  <sheetProtection/>
  <mergeCells count="4">
    <mergeCell ref="A6:A7"/>
    <mergeCell ref="A8:A9"/>
    <mergeCell ref="A11:A14"/>
    <mergeCell ref="A15:A1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B13" sqref="A13:IV13"/>
    </sheetView>
  </sheetViews>
  <sheetFormatPr defaultColWidth="9.140625" defaultRowHeight="12.75"/>
  <cols>
    <col min="1" max="1" width="21.28125" style="0" customWidth="1"/>
    <col min="2" max="2" width="36.7109375" style="0" customWidth="1"/>
    <col min="3" max="5" width="15.00390625" style="0" customWidth="1"/>
  </cols>
  <sheetData>
    <row r="2" spans="1:5" ht="15.75">
      <c r="A2" s="1"/>
      <c r="B2" s="1" t="s">
        <v>156</v>
      </c>
      <c r="C2" s="1"/>
      <c r="D2" s="2"/>
      <c r="E2" s="46"/>
    </row>
    <row r="3" spans="1:5" ht="15.75">
      <c r="A3" s="1"/>
      <c r="B3" s="1"/>
      <c r="C3" s="1"/>
      <c r="D3" s="2"/>
      <c r="E3" s="46"/>
    </row>
    <row r="4" spans="1:5" ht="15.75">
      <c r="A4" s="1"/>
      <c r="B4" s="14" t="s">
        <v>127</v>
      </c>
      <c r="C4" s="1"/>
      <c r="D4" s="2"/>
      <c r="E4" s="46"/>
    </row>
    <row r="5" spans="1:5" ht="15.75">
      <c r="A5" s="1"/>
      <c r="B5" s="1"/>
      <c r="C5" s="1"/>
      <c r="D5" s="2"/>
      <c r="E5" s="46"/>
    </row>
    <row r="6" spans="1:5" ht="52.5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33" customHeight="1">
      <c r="A7" s="24" t="s">
        <v>133</v>
      </c>
      <c r="B7" s="6" t="s">
        <v>65</v>
      </c>
      <c r="C7" s="5" t="s">
        <v>7</v>
      </c>
      <c r="D7" s="7">
        <v>25</v>
      </c>
      <c r="E7" s="22">
        <f>731.31*D7</f>
        <v>18282.75</v>
      </c>
    </row>
    <row r="8" spans="1:5" ht="15.75">
      <c r="A8" s="64" t="s">
        <v>129</v>
      </c>
      <c r="B8" s="8" t="s">
        <v>21</v>
      </c>
      <c r="C8" s="5" t="s">
        <v>7</v>
      </c>
      <c r="D8" s="7">
        <v>2</v>
      </c>
      <c r="E8" s="25">
        <f>789.55*D8</f>
        <v>1579.1</v>
      </c>
    </row>
    <row r="9" spans="1:5" ht="22.5" customHeight="1">
      <c r="A9" s="65"/>
      <c r="B9" s="8" t="s">
        <v>22</v>
      </c>
      <c r="C9" s="5" t="s">
        <v>23</v>
      </c>
      <c r="D9" s="7"/>
      <c r="E9" s="22">
        <f>756.87*D9</f>
        <v>0</v>
      </c>
    </row>
    <row r="10" spans="1:5" ht="15.75">
      <c r="A10" s="51" t="s">
        <v>130</v>
      </c>
      <c r="B10" s="8" t="s">
        <v>33</v>
      </c>
      <c r="C10" s="5" t="s">
        <v>10</v>
      </c>
      <c r="D10" s="7"/>
      <c r="E10" s="22">
        <f>1546.79*D10</f>
        <v>0</v>
      </c>
    </row>
    <row r="11" spans="1:5" ht="15.75">
      <c r="A11" s="52"/>
      <c r="B11" s="8" t="s">
        <v>43</v>
      </c>
      <c r="C11" s="5" t="s">
        <v>82</v>
      </c>
      <c r="D11" s="7"/>
      <c r="E11" s="25">
        <f>4117.15/7*D11</f>
        <v>0</v>
      </c>
    </row>
    <row r="12" spans="1:5" ht="26.25" customHeight="1">
      <c r="A12" s="53"/>
      <c r="B12" s="8" t="s">
        <v>44</v>
      </c>
      <c r="C12" s="5" t="s">
        <v>10</v>
      </c>
      <c r="D12" s="7">
        <f>8</f>
        <v>8</v>
      </c>
      <c r="E12" s="9">
        <f>220.94*D12</f>
        <v>1767.52</v>
      </c>
    </row>
    <row r="13" spans="1:5" ht="15.75">
      <c r="A13" s="51" t="s">
        <v>137</v>
      </c>
      <c r="B13" s="8" t="s">
        <v>54</v>
      </c>
      <c r="C13" s="5" t="s">
        <v>55</v>
      </c>
      <c r="D13" s="7"/>
      <c r="E13" s="9"/>
    </row>
    <row r="14" spans="1:5" ht="15.75">
      <c r="A14" s="52"/>
      <c r="B14" s="8" t="s">
        <v>58</v>
      </c>
      <c r="C14" s="5" t="s">
        <v>15</v>
      </c>
      <c r="D14" s="7">
        <v>4</v>
      </c>
      <c r="E14" s="22">
        <f>92.12*D14</f>
        <v>368.48</v>
      </c>
    </row>
    <row r="15" spans="1:5" ht="15.75">
      <c r="A15" s="52"/>
      <c r="B15" s="8" t="s">
        <v>59</v>
      </c>
      <c r="C15" s="5" t="s">
        <v>15</v>
      </c>
      <c r="D15" s="7">
        <v>3</v>
      </c>
      <c r="E15" s="22">
        <f>546.92*D15</f>
        <v>1640.7599999999998</v>
      </c>
    </row>
    <row r="16" spans="1:5" ht="15.75">
      <c r="A16" s="53"/>
      <c r="B16" s="8" t="s">
        <v>60</v>
      </c>
      <c r="C16" s="5" t="s">
        <v>78</v>
      </c>
      <c r="D16" s="29">
        <v>7.125</v>
      </c>
      <c r="E16" s="25">
        <f>258.31*D16</f>
        <v>1840.45875</v>
      </c>
    </row>
    <row r="17" spans="1:5" ht="15.75">
      <c r="A17" s="1"/>
      <c r="B17" s="1"/>
      <c r="C17" s="1"/>
      <c r="D17" s="2"/>
      <c r="E17" s="38">
        <f>SUM(E7:E16)</f>
        <v>25479.06875</v>
      </c>
    </row>
  </sheetData>
  <sheetProtection/>
  <mergeCells count="3">
    <mergeCell ref="A8:A9"/>
    <mergeCell ref="A10:A12"/>
    <mergeCell ref="A13:A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2" sqref="A12:A19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1.28125" style="3" bestFit="1" customWidth="1"/>
    <col min="6" max="16384" width="9.140625" style="3" customWidth="1"/>
  </cols>
  <sheetData>
    <row r="1" spans="1:4" ht="18.75" customHeight="1">
      <c r="A1" s="1"/>
      <c r="B1" s="1" t="s">
        <v>122</v>
      </c>
      <c r="C1" s="1"/>
      <c r="D1" s="2"/>
    </row>
    <row r="2" spans="1:4" ht="15.75" customHeight="1">
      <c r="A2" s="1"/>
      <c r="B2" s="14" t="s">
        <v>127</v>
      </c>
      <c r="C2" s="1"/>
      <c r="D2" s="2"/>
    </row>
    <row r="3" spans="1:4" ht="17.25" customHeight="1">
      <c r="A3" s="1"/>
      <c r="B3" s="14"/>
      <c r="C3" s="1"/>
      <c r="D3" s="2"/>
    </row>
    <row r="4" spans="1:4" ht="8.25" customHeight="1">
      <c r="A4" s="1"/>
      <c r="B4" s="1"/>
      <c r="C4" s="1"/>
      <c r="D4" s="2"/>
    </row>
    <row r="5" spans="1:5" ht="31.5">
      <c r="A5" s="4" t="s">
        <v>0</v>
      </c>
      <c r="B5" s="5" t="s">
        <v>1</v>
      </c>
      <c r="C5" s="4" t="s">
        <v>2</v>
      </c>
      <c r="D5" s="4" t="s">
        <v>107</v>
      </c>
      <c r="E5" s="15"/>
    </row>
    <row r="6" spans="1:5" ht="19.5" customHeight="1">
      <c r="A6" s="23" t="s">
        <v>128</v>
      </c>
      <c r="B6" s="6" t="s">
        <v>12</v>
      </c>
      <c r="C6" s="5" t="s">
        <v>7</v>
      </c>
      <c r="D6" s="7"/>
      <c r="E6" s="22">
        <f>6.02*D6</f>
        <v>0</v>
      </c>
    </row>
    <row r="7" spans="1:5" ht="19.5" customHeight="1">
      <c r="A7" s="24"/>
      <c r="B7" s="6" t="s">
        <v>65</v>
      </c>
      <c r="C7" s="5" t="s">
        <v>7</v>
      </c>
      <c r="D7" s="7">
        <v>25</v>
      </c>
      <c r="E7" s="22">
        <f>590.84*D7</f>
        <v>14771</v>
      </c>
    </row>
    <row r="8" spans="1:5" ht="23.25" customHeight="1">
      <c r="A8" s="36" t="s">
        <v>129</v>
      </c>
      <c r="B8" s="8" t="s">
        <v>21</v>
      </c>
      <c r="C8" s="5" t="s">
        <v>7</v>
      </c>
      <c r="D8" s="7">
        <v>5</v>
      </c>
      <c r="E8" s="22">
        <f>637.89*D8</f>
        <v>3189.45</v>
      </c>
    </row>
    <row r="9" spans="1:5" ht="19.5" customHeight="1">
      <c r="A9" s="51" t="s">
        <v>130</v>
      </c>
      <c r="B9" s="8" t="s">
        <v>33</v>
      </c>
      <c r="C9" s="5" t="s">
        <v>10</v>
      </c>
      <c r="D9" s="7"/>
      <c r="E9" s="22">
        <f>1486.94*D9</f>
        <v>0</v>
      </c>
    </row>
    <row r="10" spans="1:5" ht="17.25" customHeight="1">
      <c r="A10" s="52"/>
      <c r="B10" s="8" t="s">
        <v>43</v>
      </c>
      <c r="C10" s="5" t="s">
        <v>82</v>
      </c>
      <c r="D10" s="7">
        <v>21</v>
      </c>
      <c r="E10" s="22">
        <f>3326.31/7*D10</f>
        <v>9978.93</v>
      </c>
    </row>
    <row r="11" spans="1:5" ht="16.5" customHeight="1">
      <c r="A11" s="53"/>
      <c r="B11" s="8" t="s">
        <v>44</v>
      </c>
      <c r="C11" s="5" t="s">
        <v>45</v>
      </c>
      <c r="D11" s="7">
        <v>20</v>
      </c>
      <c r="E11" s="9">
        <f>228.59*D11</f>
        <v>4571.8</v>
      </c>
    </row>
    <row r="12" spans="1:5" ht="21" customHeight="1">
      <c r="A12" s="51" t="s">
        <v>131</v>
      </c>
      <c r="B12" s="8" t="s">
        <v>47</v>
      </c>
      <c r="C12" s="5" t="s">
        <v>10</v>
      </c>
      <c r="D12" s="7">
        <v>8</v>
      </c>
      <c r="E12" s="22">
        <f>395.59*D12</f>
        <v>3164.72</v>
      </c>
    </row>
    <row r="13" spans="1:5" ht="18" customHeight="1">
      <c r="A13" s="52"/>
      <c r="B13" s="10" t="s">
        <v>83</v>
      </c>
      <c r="C13" s="5" t="s">
        <v>10</v>
      </c>
      <c r="D13" s="7">
        <v>4</v>
      </c>
      <c r="E13" s="22">
        <f>611.54*D13</f>
        <v>2446.16</v>
      </c>
    </row>
    <row r="14" spans="1:5" ht="18.75" customHeight="1">
      <c r="A14" s="52"/>
      <c r="B14" s="8" t="s">
        <v>41</v>
      </c>
      <c r="C14" s="5" t="s">
        <v>23</v>
      </c>
      <c r="D14" s="7"/>
      <c r="E14" s="22">
        <f>3773.04*D14</f>
        <v>0</v>
      </c>
    </row>
    <row r="15" spans="1:5" ht="20.25" customHeight="1">
      <c r="A15" s="52"/>
      <c r="B15" s="11" t="s">
        <v>37</v>
      </c>
      <c r="C15" s="5" t="s">
        <v>15</v>
      </c>
      <c r="D15" s="7">
        <v>4</v>
      </c>
      <c r="E15" s="22">
        <f>401.89*D15</f>
        <v>1607.56</v>
      </c>
    </row>
    <row r="16" spans="1:5" ht="18.75" customHeight="1">
      <c r="A16" s="52"/>
      <c r="B16" s="11" t="s">
        <v>39</v>
      </c>
      <c r="C16" s="5" t="s">
        <v>15</v>
      </c>
      <c r="D16" s="7">
        <v>3</v>
      </c>
      <c r="E16" s="22">
        <f>246.68*D16</f>
        <v>740.04</v>
      </c>
    </row>
    <row r="17" spans="1:5" ht="21" customHeight="1">
      <c r="A17" s="52"/>
      <c r="B17" s="8" t="s">
        <v>50</v>
      </c>
      <c r="C17" s="5" t="s">
        <v>10</v>
      </c>
      <c r="D17" s="7">
        <v>6</v>
      </c>
      <c r="E17" s="22">
        <f>724.2*D17</f>
        <v>4345.200000000001</v>
      </c>
    </row>
    <row r="18" spans="1:5" ht="17.25" customHeight="1">
      <c r="A18" s="52"/>
      <c r="B18" s="8" t="s">
        <v>97</v>
      </c>
      <c r="C18" s="5" t="s">
        <v>98</v>
      </c>
      <c r="D18" s="7">
        <v>1</v>
      </c>
      <c r="E18" s="22">
        <f>9267.6*D18</f>
        <v>9267.6</v>
      </c>
    </row>
    <row r="19" spans="1:5" ht="15.75">
      <c r="A19" s="53"/>
      <c r="B19" s="8" t="s">
        <v>120</v>
      </c>
      <c r="C19" s="5" t="s">
        <v>15</v>
      </c>
      <c r="D19" s="7">
        <v>2</v>
      </c>
      <c r="E19" s="22">
        <f>1824.71*D19</f>
        <v>3649.42</v>
      </c>
    </row>
    <row r="20" spans="1:5" ht="20.25" customHeight="1">
      <c r="A20" s="51" t="s">
        <v>137</v>
      </c>
      <c r="B20" s="8" t="s">
        <v>54</v>
      </c>
      <c r="C20" s="5" t="s">
        <v>55</v>
      </c>
      <c r="D20" s="7"/>
      <c r="E20" s="9"/>
    </row>
    <row r="21" spans="1:5" ht="18" customHeight="1">
      <c r="A21" s="52"/>
      <c r="B21" s="12" t="s">
        <v>57</v>
      </c>
      <c r="C21" s="5" t="s">
        <v>15</v>
      </c>
      <c r="D21" s="7">
        <v>5</v>
      </c>
      <c r="E21" s="22">
        <f>1472.29*D21</f>
        <v>7361.45</v>
      </c>
    </row>
    <row r="22" spans="1:5" ht="18" customHeight="1">
      <c r="A22" s="52"/>
      <c r="B22" s="8" t="s">
        <v>58</v>
      </c>
      <c r="C22" s="5" t="s">
        <v>15</v>
      </c>
      <c r="D22" s="7">
        <v>4</v>
      </c>
      <c r="E22" s="22">
        <f>74.42*D22</f>
        <v>297.68</v>
      </c>
    </row>
    <row r="23" spans="1:5" ht="18.75" customHeight="1">
      <c r="A23" s="52"/>
      <c r="B23" s="8" t="s">
        <v>59</v>
      </c>
      <c r="C23" s="5" t="s">
        <v>15</v>
      </c>
      <c r="D23" s="7">
        <v>3</v>
      </c>
      <c r="E23" s="22">
        <f>441.87*D23</f>
        <v>1325.6100000000001</v>
      </c>
    </row>
    <row r="24" spans="1:5" ht="21" customHeight="1">
      <c r="A24" s="53"/>
      <c r="B24" s="8" t="s">
        <v>60</v>
      </c>
      <c r="C24" s="5" t="s">
        <v>78</v>
      </c>
      <c r="D24" s="29">
        <v>5.415</v>
      </c>
      <c r="E24" s="25">
        <f>366.9*D24</f>
        <v>1986.7634999999998</v>
      </c>
    </row>
    <row r="25" spans="1:5" ht="20.25" customHeight="1">
      <c r="A25" s="51" t="s">
        <v>136</v>
      </c>
      <c r="B25" s="6" t="s">
        <v>75</v>
      </c>
      <c r="C25" s="7" t="s">
        <v>7</v>
      </c>
      <c r="D25" s="7"/>
      <c r="E25" s="22">
        <f>964.87*D25</f>
        <v>0</v>
      </c>
    </row>
    <row r="26" spans="1:5" ht="19.5" customHeight="1">
      <c r="A26" s="53"/>
      <c r="B26" s="8" t="s">
        <v>103</v>
      </c>
      <c r="C26" s="5" t="s">
        <v>19</v>
      </c>
      <c r="D26" s="7">
        <v>3</v>
      </c>
      <c r="E26" s="16">
        <f>1777.77*D26</f>
        <v>5333.3099999999995</v>
      </c>
    </row>
    <row r="27" spans="1:5" ht="15.75">
      <c r="A27" s="1"/>
      <c r="B27" s="1"/>
      <c r="C27" s="1"/>
      <c r="D27" s="2"/>
      <c r="E27" s="38">
        <f>SUM(E2:E26)</f>
        <v>74036.6935</v>
      </c>
    </row>
    <row r="28" spans="1:5" ht="15.75">
      <c r="A28" s="18"/>
      <c r="B28" s="19"/>
      <c r="C28" s="20"/>
      <c r="D28" s="2"/>
      <c r="E28" s="21"/>
    </row>
    <row r="29" ht="14.25">
      <c r="E29" s="17"/>
    </row>
  </sheetData>
  <sheetProtection/>
  <mergeCells count="4">
    <mergeCell ref="A12:A19"/>
    <mergeCell ref="A20:A24"/>
    <mergeCell ref="A25:A26"/>
    <mergeCell ref="A9:A1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1.140625" style="0" customWidth="1"/>
    <col min="2" max="2" width="40.00390625" style="0" customWidth="1"/>
    <col min="3" max="5" width="15.00390625" style="0" customWidth="1"/>
  </cols>
  <sheetData>
    <row r="2" spans="1:5" ht="15.75">
      <c r="A2" s="1"/>
      <c r="B2" s="1" t="s">
        <v>157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127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6.25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24" t="s">
        <v>150</v>
      </c>
      <c r="B7" s="6" t="s">
        <v>65</v>
      </c>
      <c r="C7" s="5" t="s">
        <v>7</v>
      </c>
      <c r="D7" s="7">
        <v>12</v>
      </c>
      <c r="E7" s="22">
        <f>731.31*D7</f>
        <v>8775.72</v>
      </c>
    </row>
    <row r="8" spans="1:5" ht="15.75">
      <c r="A8" s="51" t="s">
        <v>129</v>
      </c>
      <c r="B8" s="8" t="s">
        <v>21</v>
      </c>
      <c r="C8" s="5" t="s">
        <v>7</v>
      </c>
      <c r="D8" s="7"/>
      <c r="E8" s="22">
        <f>789.55*D8</f>
        <v>0</v>
      </c>
    </row>
    <row r="9" spans="1:5" ht="21.75" customHeight="1">
      <c r="A9" s="52"/>
      <c r="B9" s="8" t="s">
        <v>22</v>
      </c>
      <c r="C9" s="5" t="s">
        <v>23</v>
      </c>
      <c r="D9" s="7"/>
      <c r="E9" s="22">
        <f>756.87*D9</f>
        <v>0</v>
      </c>
    </row>
    <row r="10" spans="1:5" ht="15.75">
      <c r="A10" s="51" t="s">
        <v>135</v>
      </c>
      <c r="B10" s="8" t="s">
        <v>47</v>
      </c>
      <c r="C10" s="5" t="s">
        <v>10</v>
      </c>
      <c r="D10" s="7"/>
      <c r="E10" s="22">
        <f>489.65*D10</f>
        <v>0</v>
      </c>
    </row>
    <row r="11" spans="1:5" ht="61.5" customHeight="1">
      <c r="A11" s="52"/>
      <c r="B11" s="8" t="s">
        <v>125</v>
      </c>
      <c r="C11" s="5" t="s">
        <v>15</v>
      </c>
      <c r="D11" s="7">
        <v>2</v>
      </c>
      <c r="E11" s="22">
        <f>588.82*D11+9200*2</f>
        <v>19577.64</v>
      </c>
    </row>
    <row r="12" spans="1:5" ht="15.75">
      <c r="A12" s="51" t="s">
        <v>137</v>
      </c>
      <c r="B12" s="8" t="s">
        <v>54</v>
      </c>
      <c r="C12" s="5" t="s">
        <v>55</v>
      </c>
      <c r="D12" s="7"/>
      <c r="E12" s="9"/>
    </row>
    <row r="13" spans="1:5" ht="15.75">
      <c r="A13" s="52"/>
      <c r="B13" s="8" t="s">
        <v>58</v>
      </c>
      <c r="C13" s="5" t="s">
        <v>15</v>
      </c>
      <c r="D13" s="7">
        <v>2</v>
      </c>
      <c r="E13" s="22">
        <f>92.12*D13</f>
        <v>184.24</v>
      </c>
    </row>
    <row r="14" spans="1:5" ht="23.25" customHeight="1">
      <c r="A14" s="53"/>
      <c r="B14" s="8" t="s">
        <v>60</v>
      </c>
      <c r="C14" s="5" t="s">
        <v>78</v>
      </c>
      <c r="D14" s="29">
        <v>3.4765</v>
      </c>
      <c r="E14" s="25">
        <f>258.31*D14</f>
        <v>898.014715</v>
      </c>
    </row>
    <row r="15" spans="1:5" ht="15.75">
      <c r="A15" s="1"/>
      <c r="B15" s="1"/>
      <c r="C15" s="1"/>
      <c r="D15" s="2"/>
      <c r="E15" s="38">
        <f>SUM(E7:E14)</f>
        <v>29435.614715000003</v>
      </c>
    </row>
    <row r="16" spans="1:5" ht="14.25">
      <c r="A16" s="3"/>
      <c r="B16" s="3"/>
      <c r="C16" s="3"/>
      <c r="D16" s="13"/>
      <c r="E16" s="3"/>
    </row>
  </sheetData>
  <sheetProtection/>
  <mergeCells count="3">
    <mergeCell ref="A8:A9"/>
    <mergeCell ref="A10:A11"/>
    <mergeCell ref="A12:A1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3.00390625" style="0" customWidth="1"/>
    <col min="2" max="2" width="37.140625" style="0" customWidth="1"/>
    <col min="3" max="5" width="15.8515625" style="0" customWidth="1"/>
  </cols>
  <sheetData>
    <row r="2" spans="1:5" ht="15.75">
      <c r="A2" s="1"/>
      <c r="B2" s="1" t="s">
        <v>158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127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1.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49" t="s">
        <v>141</v>
      </c>
      <c r="B7" s="8" t="s">
        <v>74</v>
      </c>
      <c r="C7" s="5" t="s">
        <v>7</v>
      </c>
      <c r="D7" s="7"/>
      <c r="E7" s="22">
        <f>405.85*D7</f>
        <v>0</v>
      </c>
    </row>
    <row r="8" spans="1:5" ht="15.75">
      <c r="A8" s="60"/>
      <c r="B8" s="8" t="s">
        <v>159</v>
      </c>
      <c r="C8" s="5" t="s">
        <v>7</v>
      </c>
      <c r="D8" s="7"/>
      <c r="E8" s="22">
        <f>190.26*D8</f>
        <v>0</v>
      </c>
    </row>
    <row r="9" spans="1:5" ht="15.75">
      <c r="A9" s="50"/>
      <c r="B9" s="8" t="s">
        <v>160</v>
      </c>
      <c r="C9" s="5" t="s">
        <v>7</v>
      </c>
      <c r="D9" s="7">
        <v>10</v>
      </c>
      <c r="E9" s="22">
        <f>335.12*D9</f>
        <v>3351.2</v>
      </c>
    </row>
    <row r="10" spans="1:5" ht="15.75">
      <c r="A10" s="8" t="s">
        <v>150</v>
      </c>
      <c r="B10" s="6" t="s">
        <v>65</v>
      </c>
      <c r="C10" s="5" t="s">
        <v>7</v>
      </c>
      <c r="D10" s="31">
        <v>10</v>
      </c>
      <c r="E10" s="25">
        <f>731.31*D10</f>
        <v>7313.099999999999</v>
      </c>
    </row>
    <row r="11" spans="1:5" ht="15.75">
      <c r="A11" s="51" t="s">
        <v>131</v>
      </c>
      <c r="B11" s="8" t="s">
        <v>47</v>
      </c>
      <c r="C11" s="5" t="s">
        <v>10</v>
      </c>
      <c r="D11" s="7"/>
      <c r="E11" s="22">
        <f>489.65*D11</f>
        <v>0</v>
      </c>
    </row>
    <row r="12" spans="1:5" ht="15.75">
      <c r="A12" s="52"/>
      <c r="B12" s="10" t="s">
        <v>161</v>
      </c>
      <c r="C12" s="5" t="s">
        <v>10</v>
      </c>
      <c r="D12" s="7">
        <v>5</v>
      </c>
      <c r="E12" s="22">
        <f>826.77*D12</f>
        <v>4133.85</v>
      </c>
    </row>
    <row r="13" spans="1:5" ht="31.5" customHeight="1">
      <c r="A13" s="52"/>
      <c r="B13" s="8" t="s">
        <v>162</v>
      </c>
      <c r="C13" s="5" t="s">
        <v>15</v>
      </c>
      <c r="D13" s="7">
        <v>2</v>
      </c>
      <c r="E13" s="22">
        <f>588.82*D13+9200*2</f>
        <v>19577.64</v>
      </c>
    </row>
    <row r="14" spans="1:5" ht="15.75">
      <c r="A14" s="51" t="s">
        <v>137</v>
      </c>
      <c r="B14" s="8" t="s">
        <v>54</v>
      </c>
      <c r="C14" s="5" t="s">
        <v>55</v>
      </c>
      <c r="D14" s="7"/>
      <c r="E14" s="9"/>
    </row>
    <row r="15" spans="1:5" ht="15.75">
      <c r="A15" s="52"/>
      <c r="B15" s="8" t="s">
        <v>58</v>
      </c>
      <c r="C15" s="5" t="s">
        <v>15</v>
      </c>
      <c r="D15" s="7">
        <v>2</v>
      </c>
      <c r="E15" s="22">
        <f>92.12*D15</f>
        <v>184.24</v>
      </c>
    </row>
    <row r="16" spans="1:5" ht="20.25" customHeight="1">
      <c r="A16" s="53"/>
      <c r="B16" s="8" t="s">
        <v>60</v>
      </c>
      <c r="C16" s="5" t="s">
        <v>78</v>
      </c>
      <c r="D16" s="7">
        <v>3.4</v>
      </c>
      <c r="E16" s="25">
        <f>258.31*D16</f>
        <v>878.254</v>
      </c>
    </row>
    <row r="17" spans="1:5" ht="15.75">
      <c r="A17" s="1"/>
      <c r="B17" s="1"/>
      <c r="C17" s="1"/>
      <c r="D17" s="2"/>
      <c r="E17" s="38">
        <f>SUM(E7:E16)</f>
        <v>35438.284</v>
      </c>
    </row>
  </sheetData>
  <sheetProtection/>
  <mergeCells count="3">
    <mergeCell ref="A7:A9"/>
    <mergeCell ref="A11:A13"/>
    <mergeCell ref="A14:A1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F5" sqref="F5"/>
    </sheetView>
  </sheetViews>
  <sheetFormatPr defaultColWidth="9.140625" defaultRowHeight="12.75"/>
  <cols>
    <col min="1" max="1" width="25.421875" style="0" customWidth="1"/>
    <col min="2" max="2" width="40.140625" style="0" customWidth="1"/>
    <col min="3" max="3" width="13.8515625" style="0" customWidth="1"/>
    <col min="4" max="4" width="13.140625" style="0" customWidth="1"/>
    <col min="5" max="5" width="13.7109375" style="0" customWidth="1"/>
  </cols>
  <sheetData>
    <row r="1" spans="1:5" ht="15.75">
      <c r="A1" s="1"/>
      <c r="B1" s="1" t="s">
        <v>163</v>
      </c>
      <c r="C1" s="1"/>
      <c r="D1" s="2"/>
      <c r="E1" s="1"/>
    </row>
    <row r="2" spans="1:5" ht="15.75">
      <c r="A2" s="1"/>
      <c r="B2" s="1"/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31.5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15.75">
      <c r="A6" s="60" t="s">
        <v>133</v>
      </c>
      <c r="B6" s="6" t="s">
        <v>65</v>
      </c>
      <c r="C6" s="5" t="s">
        <v>7</v>
      </c>
      <c r="D6" s="28">
        <v>50</v>
      </c>
      <c r="E6" s="25">
        <f>731.31*D6</f>
        <v>36565.5</v>
      </c>
    </row>
    <row r="7" spans="1:5" ht="15.75">
      <c r="A7" s="60"/>
      <c r="B7" s="6" t="s">
        <v>13</v>
      </c>
      <c r="C7" s="5"/>
      <c r="D7" s="7"/>
      <c r="E7" s="8"/>
    </row>
    <row r="8" spans="1:5" ht="15.75">
      <c r="A8" s="51" t="s">
        <v>129</v>
      </c>
      <c r="B8" s="8" t="s">
        <v>21</v>
      </c>
      <c r="C8" s="5" t="s">
        <v>7</v>
      </c>
      <c r="D8" s="7">
        <v>3</v>
      </c>
      <c r="E8" s="25">
        <f>789.55*D8</f>
        <v>2368.6499999999996</v>
      </c>
    </row>
    <row r="9" spans="1:5" ht="15.75">
      <c r="A9" s="53"/>
      <c r="B9" s="8" t="s">
        <v>22</v>
      </c>
      <c r="C9" s="5" t="s">
        <v>23</v>
      </c>
      <c r="D9" s="7"/>
      <c r="E9" s="22">
        <f>756.87*D9</f>
        <v>0</v>
      </c>
    </row>
    <row r="10" spans="1:5" ht="15.75">
      <c r="A10" s="51" t="s">
        <v>130</v>
      </c>
      <c r="B10" s="8" t="s">
        <v>33</v>
      </c>
      <c r="C10" s="5" t="s">
        <v>10</v>
      </c>
      <c r="D10" s="7"/>
      <c r="E10" s="22">
        <f>1546.79*D10</f>
        <v>0</v>
      </c>
    </row>
    <row r="11" spans="1:5" ht="15.75">
      <c r="A11" s="52"/>
      <c r="B11" s="8" t="s">
        <v>43</v>
      </c>
      <c r="C11" s="5" t="s">
        <v>82</v>
      </c>
      <c r="D11" s="7">
        <v>21</v>
      </c>
      <c r="E11" s="25">
        <f>4117.15/7*D11</f>
        <v>12351.45</v>
      </c>
    </row>
    <row r="12" spans="1:5" ht="15.75">
      <c r="A12" s="53"/>
      <c r="B12" s="8" t="s">
        <v>44</v>
      </c>
      <c r="C12" s="5" t="s">
        <v>10</v>
      </c>
      <c r="D12" s="7"/>
      <c r="E12" s="25">
        <f>220.94*D12</f>
        <v>0</v>
      </c>
    </row>
    <row r="13" spans="1:5" ht="15.75">
      <c r="A13" s="51" t="s">
        <v>135</v>
      </c>
      <c r="B13" s="8" t="s">
        <v>47</v>
      </c>
      <c r="C13" s="5" t="s">
        <v>10</v>
      </c>
      <c r="D13" s="7">
        <v>12</v>
      </c>
      <c r="E13" s="22">
        <f>489.65*D13</f>
        <v>5875.799999999999</v>
      </c>
    </row>
    <row r="14" spans="1:5" ht="15.75">
      <c r="A14" s="52"/>
      <c r="B14" s="10" t="s">
        <v>83</v>
      </c>
      <c r="C14" s="5" t="s">
        <v>10</v>
      </c>
      <c r="D14" s="7">
        <v>4</v>
      </c>
      <c r="E14" s="22">
        <f>756.94*D14</f>
        <v>3027.76</v>
      </c>
    </row>
    <row r="15" spans="1:5" ht="15.75">
      <c r="A15" s="52"/>
      <c r="B15" s="8" t="s">
        <v>41</v>
      </c>
      <c r="C15" s="5" t="s">
        <v>23</v>
      </c>
      <c r="D15" s="7"/>
      <c r="E15" s="22">
        <f>4670.09*D15</f>
        <v>0</v>
      </c>
    </row>
    <row r="16" spans="1:5" ht="15.75">
      <c r="A16" s="52"/>
      <c r="B16" s="11" t="s">
        <v>37</v>
      </c>
      <c r="C16" s="5" t="s">
        <v>15</v>
      </c>
      <c r="D16" s="7">
        <v>2</v>
      </c>
      <c r="E16" s="22">
        <f>497.45*D16</f>
        <v>994.9</v>
      </c>
    </row>
    <row r="17" spans="1:5" ht="15.75">
      <c r="A17" s="52"/>
      <c r="B17" s="11" t="s">
        <v>39</v>
      </c>
      <c r="C17" s="5" t="s">
        <v>15</v>
      </c>
      <c r="D17" s="7">
        <f>1+1+2+1-3</f>
        <v>2</v>
      </c>
      <c r="E17" s="22">
        <f>305.33*D17</f>
        <v>610.66</v>
      </c>
    </row>
    <row r="18" spans="1:5" ht="15.75">
      <c r="A18" s="52"/>
      <c r="B18" s="8" t="s">
        <v>50</v>
      </c>
      <c r="C18" s="5" t="s">
        <v>10</v>
      </c>
      <c r="D18" s="7">
        <v>3.5</v>
      </c>
      <c r="E18" s="25">
        <f>890.37*D18</f>
        <v>3116.295</v>
      </c>
    </row>
    <row r="19" spans="1:5" ht="15.75">
      <c r="A19" s="52"/>
      <c r="B19" s="8" t="s">
        <v>125</v>
      </c>
      <c r="C19" s="5" t="s">
        <v>15</v>
      </c>
      <c r="D19" s="7">
        <v>4</v>
      </c>
      <c r="E19" s="22">
        <f>588.82*D19+9200*4</f>
        <v>39155.28</v>
      </c>
    </row>
    <row r="20" spans="1:5" ht="15.75">
      <c r="A20" s="51" t="s">
        <v>137</v>
      </c>
      <c r="B20" s="8" t="s">
        <v>54</v>
      </c>
      <c r="C20" s="5" t="s">
        <v>55</v>
      </c>
      <c r="D20" s="7"/>
      <c r="E20" s="9"/>
    </row>
    <row r="21" spans="1:5" ht="15.75">
      <c r="A21" s="52"/>
      <c r="B21" s="8" t="s">
        <v>58</v>
      </c>
      <c r="C21" s="5" t="s">
        <v>15</v>
      </c>
      <c r="D21" s="7">
        <v>2</v>
      </c>
      <c r="E21" s="22">
        <f>92.12*D21</f>
        <v>184.24</v>
      </c>
    </row>
    <row r="22" spans="1:5" ht="15.75">
      <c r="A22" s="53"/>
      <c r="B22" s="8" t="s">
        <v>60</v>
      </c>
      <c r="C22" s="5" t="s">
        <v>78</v>
      </c>
      <c r="D22" s="29">
        <v>2.103</v>
      </c>
      <c r="E22" s="25">
        <f>258.31*D22</f>
        <v>543.2259300000001</v>
      </c>
    </row>
    <row r="23" spans="1:5" ht="46.5" customHeight="1">
      <c r="A23" s="51" t="s">
        <v>138</v>
      </c>
      <c r="B23" s="6" t="s">
        <v>75</v>
      </c>
      <c r="C23" s="5"/>
      <c r="D23" s="7">
        <v>5</v>
      </c>
      <c r="E23" s="25">
        <f>921.3*D23</f>
        <v>4606.5</v>
      </c>
    </row>
    <row r="24" spans="1:5" ht="15.75">
      <c r="A24" s="53"/>
      <c r="B24" s="8" t="s">
        <v>105</v>
      </c>
      <c r="C24" s="5" t="s">
        <v>19</v>
      </c>
      <c r="D24" s="7">
        <f>2-2</f>
        <v>0</v>
      </c>
      <c r="E24" s="22">
        <f>1351.97*D24</f>
        <v>0</v>
      </c>
    </row>
    <row r="25" spans="1:5" ht="15.75">
      <c r="A25" s="1"/>
      <c r="B25" s="1"/>
      <c r="C25" s="1"/>
      <c r="D25" s="2"/>
      <c r="E25" s="38">
        <f>SUM(E6:E24)</f>
        <v>109400.26093000002</v>
      </c>
    </row>
  </sheetData>
  <sheetProtection/>
  <mergeCells count="6">
    <mergeCell ref="A6:A7"/>
    <mergeCell ref="A8:A9"/>
    <mergeCell ref="A10:A12"/>
    <mergeCell ref="A13:A19"/>
    <mergeCell ref="A20:A22"/>
    <mergeCell ref="A23:A2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20.8515625" style="0" customWidth="1"/>
    <col min="2" max="2" width="50.421875" style="0" customWidth="1"/>
    <col min="3" max="5" width="12.28125" style="0" customWidth="1"/>
  </cols>
  <sheetData>
    <row r="1" spans="1:5" ht="15.75">
      <c r="A1" s="1"/>
      <c r="B1" s="1" t="s">
        <v>164</v>
      </c>
      <c r="C1" s="1"/>
      <c r="D1" s="2"/>
      <c r="E1" s="1"/>
    </row>
    <row r="2" spans="1:5" ht="15.75">
      <c r="A2" s="1"/>
      <c r="B2" s="14" t="s">
        <v>127</v>
      </c>
      <c r="C2" s="1"/>
      <c r="D2" s="2"/>
      <c r="E2" s="1"/>
    </row>
    <row r="3" spans="1:5" ht="15.75">
      <c r="A3" s="1"/>
      <c r="B3" s="14"/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15.75">
      <c r="A6" s="51" t="s">
        <v>130</v>
      </c>
      <c r="B6" s="8" t="s">
        <v>33</v>
      </c>
      <c r="C6" s="5" t="s">
        <v>10</v>
      </c>
      <c r="D6" s="7"/>
      <c r="E6" s="22">
        <f>1546.79*D6</f>
        <v>0</v>
      </c>
    </row>
    <row r="7" spans="1:5" ht="15.75">
      <c r="A7" s="53"/>
      <c r="B7" s="8" t="s">
        <v>43</v>
      </c>
      <c r="C7" s="5" t="s">
        <v>82</v>
      </c>
      <c r="D7" s="35">
        <v>21</v>
      </c>
      <c r="E7" s="25">
        <f>4117.15/7*D7</f>
        <v>12351.45</v>
      </c>
    </row>
    <row r="8" spans="1:5" ht="15.75">
      <c r="A8" s="51" t="s">
        <v>131</v>
      </c>
      <c r="B8" s="8" t="s">
        <v>47</v>
      </c>
      <c r="C8" s="5" t="s">
        <v>10</v>
      </c>
      <c r="D8" s="35">
        <v>36</v>
      </c>
      <c r="E8" s="22">
        <f>489.65*D8</f>
        <v>17627.399999999998</v>
      </c>
    </row>
    <row r="9" spans="1:5" ht="15.75">
      <c r="A9" s="52"/>
      <c r="B9" s="10" t="s">
        <v>83</v>
      </c>
      <c r="C9" s="5" t="s">
        <v>10</v>
      </c>
      <c r="D9" s="7">
        <v>8</v>
      </c>
      <c r="E9" s="22">
        <f>756.94*D9</f>
        <v>6055.52</v>
      </c>
    </row>
    <row r="10" spans="1:5" ht="15.75">
      <c r="A10" s="52"/>
      <c r="B10" s="8" t="s">
        <v>41</v>
      </c>
      <c r="C10" s="5" t="s">
        <v>23</v>
      </c>
      <c r="D10" s="7"/>
      <c r="E10" s="22">
        <f>4670.09*D10</f>
        <v>0</v>
      </c>
    </row>
    <row r="11" spans="1:5" ht="15.75">
      <c r="A11" s="37"/>
      <c r="B11" s="11" t="s">
        <v>111</v>
      </c>
      <c r="C11" s="5" t="s">
        <v>15</v>
      </c>
      <c r="D11" s="35">
        <v>1</v>
      </c>
      <c r="E11" s="22">
        <f>1265.53*D11</f>
        <v>1265.53</v>
      </c>
    </row>
    <row r="12" spans="1:5" ht="15.75">
      <c r="A12" s="37"/>
      <c r="B12" s="11" t="s">
        <v>37</v>
      </c>
      <c r="C12" s="5" t="s">
        <v>15</v>
      </c>
      <c r="D12" s="35">
        <f>1+1</f>
        <v>2</v>
      </c>
      <c r="E12" s="22">
        <f>497.45*D12</f>
        <v>994.9</v>
      </c>
    </row>
    <row r="13" spans="1:5" ht="15.75">
      <c r="A13" s="37"/>
      <c r="B13" s="11" t="s">
        <v>39</v>
      </c>
      <c r="C13" s="5" t="s">
        <v>15</v>
      </c>
      <c r="D13" s="7">
        <f>1+1</f>
        <v>2</v>
      </c>
      <c r="E13" s="22">
        <f>305.33*D13</f>
        <v>610.66</v>
      </c>
    </row>
    <row r="14" spans="1:5" ht="15.75">
      <c r="A14" s="42"/>
      <c r="B14" s="8" t="s">
        <v>120</v>
      </c>
      <c r="C14" s="5" t="s">
        <v>15</v>
      </c>
      <c r="D14" s="7">
        <v>1</v>
      </c>
      <c r="E14" s="22">
        <f>1824.71*D14</f>
        <v>1824.71</v>
      </c>
    </row>
    <row r="15" spans="1:5" ht="15.75">
      <c r="A15" s="69" t="s">
        <v>132</v>
      </c>
      <c r="B15" s="8" t="s">
        <v>155</v>
      </c>
      <c r="C15" s="5" t="s">
        <v>15</v>
      </c>
      <c r="D15" s="7"/>
      <c r="E15" s="9">
        <f>D15*869.09</f>
        <v>0</v>
      </c>
    </row>
    <row r="16" spans="1:5" ht="15.75">
      <c r="A16" s="70"/>
      <c r="B16" s="12" t="s">
        <v>57</v>
      </c>
      <c r="C16" s="5" t="s">
        <v>15</v>
      </c>
      <c r="D16" s="35">
        <v>5</v>
      </c>
      <c r="E16" s="22">
        <f>1472.29*D16</f>
        <v>7361.45</v>
      </c>
    </row>
    <row r="17" spans="1:5" ht="15.75">
      <c r="A17" s="37"/>
      <c r="B17" s="8" t="s">
        <v>58</v>
      </c>
      <c r="C17" s="5" t="s">
        <v>15</v>
      </c>
      <c r="D17" s="7">
        <v>4</v>
      </c>
      <c r="E17" s="22">
        <f>92.12*D17</f>
        <v>368.48</v>
      </c>
    </row>
    <row r="18" spans="1:5" ht="15.75">
      <c r="A18" s="37"/>
      <c r="B18" s="8" t="s">
        <v>59</v>
      </c>
      <c r="C18" s="5" t="s">
        <v>15</v>
      </c>
      <c r="D18" s="7">
        <v>1</v>
      </c>
      <c r="E18" s="22">
        <f>546.92*D18</f>
        <v>546.92</v>
      </c>
    </row>
    <row r="19" spans="1:5" ht="15.75">
      <c r="A19" s="42"/>
      <c r="B19" s="8" t="s">
        <v>60</v>
      </c>
      <c r="C19" s="5" t="s">
        <v>78</v>
      </c>
      <c r="D19" s="39">
        <v>16.675</v>
      </c>
      <c r="E19" s="25">
        <f>258.31*D19</f>
        <v>4307.3192500000005</v>
      </c>
    </row>
    <row r="20" spans="1:5" ht="15.75">
      <c r="A20" s="1"/>
      <c r="B20" s="1"/>
      <c r="C20" s="1"/>
      <c r="D20" s="2"/>
      <c r="E20" s="38">
        <f>SUM(E6:E19)</f>
        <v>53314.33925</v>
      </c>
    </row>
  </sheetData>
  <sheetProtection/>
  <mergeCells count="3">
    <mergeCell ref="A6:A7"/>
    <mergeCell ref="A8:A10"/>
    <mergeCell ref="A15:A1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6.28125" style="0" customWidth="1"/>
    <col min="2" max="2" width="38.57421875" style="0" customWidth="1"/>
    <col min="3" max="5" width="12.8515625" style="0" customWidth="1"/>
  </cols>
  <sheetData>
    <row r="2" spans="1:5" ht="15.75">
      <c r="A2" s="1"/>
      <c r="B2" s="1" t="s">
        <v>165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127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1.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24" t="s">
        <v>150</v>
      </c>
      <c r="B7" s="6" t="s">
        <v>65</v>
      </c>
      <c r="C7" s="5" t="s">
        <v>7</v>
      </c>
      <c r="D7" s="7">
        <v>8</v>
      </c>
      <c r="E7" s="22">
        <f>731.31*D7</f>
        <v>5850.48</v>
      </c>
    </row>
    <row r="8" spans="1:5" ht="15.75">
      <c r="A8" s="51" t="s">
        <v>129</v>
      </c>
      <c r="B8" s="8" t="s">
        <v>21</v>
      </c>
      <c r="C8" s="5" t="s">
        <v>7</v>
      </c>
      <c r="D8" s="7">
        <v>1</v>
      </c>
      <c r="E8" s="22">
        <f>789.55*D8</f>
        <v>789.55</v>
      </c>
    </row>
    <row r="9" spans="1:5" ht="15.75">
      <c r="A9" s="53"/>
      <c r="B9" s="8" t="s">
        <v>22</v>
      </c>
      <c r="C9" s="5" t="s">
        <v>23</v>
      </c>
      <c r="D9" s="7"/>
      <c r="E9" s="22">
        <f>756.87*D9</f>
        <v>0</v>
      </c>
    </row>
    <row r="10" spans="1:5" ht="47.25">
      <c r="A10" s="41" t="s">
        <v>137</v>
      </c>
      <c r="B10" s="8" t="s">
        <v>54</v>
      </c>
      <c r="C10" s="5" t="s">
        <v>55</v>
      </c>
      <c r="D10" s="7"/>
      <c r="E10" s="9"/>
    </row>
    <row r="11" spans="1:5" ht="15.75">
      <c r="A11" s="37"/>
      <c r="B11" s="8" t="s">
        <v>58</v>
      </c>
      <c r="C11" s="5" t="s">
        <v>15</v>
      </c>
      <c r="D11" s="7">
        <v>2</v>
      </c>
      <c r="E11" s="22">
        <f>92.12*D11</f>
        <v>184.24</v>
      </c>
    </row>
    <row r="12" spans="1:5" ht="15.75">
      <c r="A12" s="42"/>
      <c r="B12" s="8" t="s">
        <v>60</v>
      </c>
      <c r="C12" s="5" t="s">
        <v>78</v>
      </c>
      <c r="D12" s="29">
        <v>3.392</v>
      </c>
      <c r="E12" s="25">
        <f>258.31*D12</f>
        <v>876.18752</v>
      </c>
    </row>
    <row r="13" spans="1:5" ht="52.5" customHeight="1">
      <c r="A13" s="41" t="s">
        <v>138</v>
      </c>
      <c r="B13" s="6" t="s">
        <v>75</v>
      </c>
      <c r="C13" s="5"/>
      <c r="D13" s="7">
        <v>8.5</v>
      </c>
      <c r="E13" s="25">
        <f>921.3*D13</f>
        <v>7831.049999999999</v>
      </c>
    </row>
    <row r="14" spans="1:5" ht="15.75">
      <c r="A14" s="42"/>
      <c r="B14" s="8" t="s">
        <v>105</v>
      </c>
      <c r="C14" s="5" t="s">
        <v>19</v>
      </c>
      <c r="D14" s="7">
        <f>4-4</f>
        <v>0</v>
      </c>
      <c r="E14" s="22">
        <f>1351.97*D14</f>
        <v>0</v>
      </c>
    </row>
    <row r="15" spans="1:5" ht="15.75">
      <c r="A15" s="1"/>
      <c r="B15" s="1"/>
      <c r="C15" s="1"/>
      <c r="D15" s="2"/>
      <c r="E15" s="38">
        <f>SUM(E7:E14)</f>
        <v>15531.50752</v>
      </c>
    </row>
    <row r="16" spans="1:5" ht="14.25">
      <c r="A16" s="3"/>
      <c r="B16" s="3"/>
      <c r="C16" s="3"/>
      <c r="D16" s="13"/>
      <c r="E16" s="3"/>
    </row>
  </sheetData>
  <sheetProtection/>
  <mergeCells count="1">
    <mergeCell ref="A8:A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7.7109375" style="0" customWidth="1"/>
    <col min="2" max="2" width="39.00390625" style="0" customWidth="1"/>
    <col min="3" max="5" width="14.7109375" style="0" customWidth="1"/>
  </cols>
  <sheetData>
    <row r="2" spans="1:5" ht="15.75">
      <c r="A2" s="1"/>
      <c r="B2" s="1" t="s">
        <v>166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51" customHeight="1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33" customHeight="1">
      <c r="A6" s="24" t="s">
        <v>150</v>
      </c>
      <c r="B6" s="6" t="s">
        <v>65</v>
      </c>
      <c r="C6" s="5" t="s">
        <v>7</v>
      </c>
      <c r="D6" s="7">
        <v>80</v>
      </c>
      <c r="E6" s="22">
        <f>731.31*D6</f>
        <v>58504.799999999996</v>
      </c>
    </row>
    <row r="7" spans="1:5" ht="15.75">
      <c r="A7" s="61" t="s">
        <v>134</v>
      </c>
      <c r="B7" s="8" t="s">
        <v>21</v>
      </c>
      <c r="C7" s="5" t="s">
        <v>7</v>
      </c>
      <c r="D7" s="7">
        <v>3</v>
      </c>
      <c r="E7" s="22">
        <f>789.55*D7</f>
        <v>2368.6499999999996</v>
      </c>
    </row>
    <row r="8" spans="1:5" ht="15.75">
      <c r="A8" s="62"/>
      <c r="B8" s="8" t="s">
        <v>22</v>
      </c>
      <c r="C8" s="5" t="s">
        <v>23</v>
      </c>
      <c r="D8" s="7"/>
      <c r="E8" s="22">
        <f>756.87*D8</f>
        <v>0</v>
      </c>
    </row>
    <row r="9" spans="1:5" ht="15.75">
      <c r="A9" s="51" t="s">
        <v>130</v>
      </c>
      <c r="B9" s="8" t="s">
        <v>33</v>
      </c>
      <c r="C9" s="5" t="s">
        <v>10</v>
      </c>
      <c r="D9" s="7"/>
      <c r="E9" s="22">
        <f>1546.79*D9</f>
        <v>0</v>
      </c>
    </row>
    <row r="10" spans="1:5" ht="15.75">
      <c r="A10" s="52"/>
      <c r="B10" s="8" t="s">
        <v>43</v>
      </c>
      <c r="C10" s="5" t="s">
        <v>82</v>
      </c>
      <c r="D10" s="7">
        <v>21</v>
      </c>
      <c r="E10" s="25">
        <f>4117.15/7*D10</f>
        <v>12351.45</v>
      </c>
    </row>
    <row r="11" spans="1:5" ht="15.75">
      <c r="A11" s="53"/>
      <c r="B11" s="8" t="s">
        <v>44</v>
      </c>
      <c r="C11" s="5" t="s">
        <v>78</v>
      </c>
      <c r="D11" s="7">
        <v>10</v>
      </c>
      <c r="E11" s="25">
        <f>220.94*D11</f>
        <v>2209.4</v>
      </c>
    </row>
    <row r="12" spans="1:5" ht="15.75">
      <c r="A12" s="51" t="s">
        <v>135</v>
      </c>
      <c r="B12" s="8" t="s">
        <v>47</v>
      </c>
      <c r="C12" s="5" t="s">
        <v>10</v>
      </c>
      <c r="D12" s="7"/>
      <c r="E12" s="22">
        <f>489.65*D12</f>
        <v>0</v>
      </c>
    </row>
    <row r="13" spans="1:5" ht="15.75">
      <c r="A13" s="52"/>
      <c r="B13" s="8" t="s">
        <v>41</v>
      </c>
      <c r="C13" s="5" t="s">
        <v>23</v>
      </c>
      <c r="D13" s="7"/>
      <c r="E13" s="22">
        <f>4670.09*D13</f>
        <v>0</v>
      </c>
    </row>
    <row r="14" spans="1:5" ht="15.75">
      <c r="A14" s="52"/>
      <c r="B14" s="11" t="s">
        <v>37</v>
      </c>
      <c r="C14" s="5" t="s">
        <v>15</v>
      </c>
      <c r="D14" s="7">
        <v>2</v>
      </c>
      <c r="E14" s="22">
        <f>497.45*D14</f>
        <v>994.9</v>
      </c>
    </row>
    <row r="15" spans="1:5" ht="15.75">
      <c r="A15" s="52"/>
      <c r="B15" s="11" t="s">
        <v>39</v>
      </c>
      <c r="C15" s="5" t="s">
        <v>15</v>
      </c>
      <c r="D15" s="7">
        <v>2</v>
      </c>
      <c r="E15" s="22">
        <f>305.33*D15</f>
        <v>610.66</v>
      </c>
    </row>
    <row r="16" spans="1:5" ht="15.75">
      <c r="A16" s="52"/>
      <c r="B16" s="11" t="s">
        <v>49</v>
      </c>
      <c r="C16" s="5" t="s">
        <v>15</v>
      </c>
      <c r="D16" s="7"/>
      <c r="E16" s="22">
        <f>305.33*D16</f>
        <v>0</v>
      </c>
    </row>
    <row r="17" spans="1:5" ht="15.75">
      <c r="A17" s="52"/>
      <c r="B17" s="8" t="s">
        <v>50</v>
      </c>
      <c r="C17" s="5" t="s">
        <v>10</v>
      </c>
      <c r="D17" s="7"/>
      <c r="E17" s="22">
        <f>890.37*D17</f>
        <v>0</v>
      </c>
    </row>
    <row r="18" spans="1:5" ht="15.75">
      <c r="A18" s="52"/>
      <c r="B18" s="8" t="s">
        <v>97</v>
      </c>
      <c r="C18" s="5" t="s">
        <v>98</v>
      </c>
      <c r="D18" s="7">
        <v>1</v>
      </c>
      <c r="E18" s="9">
        <f>9267.6*D18</f>
        <v>9267.6</v>
      </c>
    </row>
    <row r="19" spans="1:5" ht="15.75">
      <c r="A19" s="53"/>
      <c r="B19" s="8" t="s">
        <v>120</v>
      </c>
      <c r="C19" s="5" t="s">
        <v>15</v>
      </c>
      <c r="D19" s="7">
        <v>2</v>
      </c>
      <c r="E19" s="22">
        <f>1824.71*D19</f>
        <v>3649.42</v>
      </c>
    </row>
    <row r="20" spans="1:5" ht="15.75">
      <c r="A20" s="51" t="s">
        <v>137</v>
      </c>
      <c r="B20" s="8" t="s">
        <v>54</v>
      </c>
      <c r="C20" s="5" t="s">
        <v>55</v>
      </c>
      <c r="D20" s="7"/>
      <c r="E20" s="9"/>
    </row>
    <row r="21" spans="1:5" ht="15.75">
      <c r="A21" s="52"/>
      <c r="B21" s="12" t="s">
        <v>57</v>
      </c>
      <c r="C21" s="5" t="s">
        <v>15</v>
      </c>
      <c r="D21" s="7">
        <v>3</v>
      </c>
      <c r="E21" s="22">
        <f>1472.29*D21</f>
        <v>4416.87</v>
      </c>
    </row>
    <row r="22" spans="1:5" ht="15.75">
      <c r="A22" s="52"/>
      <c r="B22" s="8" t="s">
        <v>58</v>
      </c>
      <c r="C22" s="5" t="s">
        <v>15</v>
      </c>
      <c r="D22" s="7">
        <v>4</v>
      </c>
      <c r="E22" s="22">
        <f>92.12*D22</f>
        <v>368.48</v>
      </c>
    </row>
    <row r="23" spans="1:5" ht="15.75">
      <c r="A23" s="52"/>
      <c r="B23" s="8" t="s">
        <v>59</v>
      </c>
      <c r="C23" s="5" t="s">
        <v>15</v>
      </c>
      <c r="D23" s="7"/>
      <c r="E23" s="22">
        <f>546.92*D23</f>
        <v>0</v>
      </c>
    </row>
    <row r="24" spans="1:5" ht="15.75">
      <c r="A24" s="53"/>
      <c r="B24" s="8" t="s">
        <v>60</v>
      </c>
      <c r="C24" s="5" t="s">
        <v>78</v>
      </c>
      <c r="D24" s="28">
        <v>5.935</v>
      </c>
      <c r="E24" s="25">
        <f>258.31*D24</f>
        <v>1533.0698499999999</v>
      </c>
    </row>
    <row r="25" spans="1:5" ht="39.75" customHeight="1">
      <c r="A25" s="51" t="s">
        <v>138</v>
      </c>
      <c r="B25" s="6" t="s">
        <v>75</v>
      </c>
      <c r="C25" s="5"/>
      <c r="D25" s="7"/>
      <c r="E25" s="25">
        <f>921.3*D25</f>
        <v>0</v>
      </c>
    </row>
    <row r="26" spans="1:5" ht="15.75">
      <c r="A26" s="53"/>
      <c r="B26" s="8" t="s">
        <v>105</v>
      </c>
      <c r="C26" s="5" t="s">
        <v>19</v>
      </c>
      <c r="D26" s="7">
        <f>3</f>
        <v>3</v>
      </c>
      <c r="E26" s="22">
        <f>1351.97*D26</f>
        <v>4055.91</v>
      </c>
    </row>
    <row r="27" spans="1:5" ht="15.75">
      <c r="A27" s="1"/>
      <c r="B27" s="1"/>
      <c r="C27" s="1"/>
      <c r="D27" s="2"/>
      <c r="E27" s="38">
        <f>SUM(E6:E26)</f>
        <v>100331.20984999998</v>
      </c>
    </row>
  </sheetData>
  <sheetProtection/>
  <mergeCells count="5">
    <mergeCell ref="A7:A8"/>
    <mergeCell ref="A9:A11"/>
    <mergeCell ref="A12:A19"/>
    <mergeCell ref="A20:A24"/>
    <mergeCell ref="A25:A2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3">
      <selection activeCell="G13" sqref="G13"/>
    </sheetView>
  </sheetViews>
  <sheetFormatPr defaultColWidth="9.140625" defaultRowHeight="12.75"/>
  <cols>
    <col min="1" max="1" width="24.00390625" style="0" customWidth="1"/>
    <col min="2" max="2" width="39.00390625" style="0" customWidth="1"/>
    <col min="3" max="5" width="16.00390625" style="0" customWidth="1"/>
  </cols>
  <sheetData>
    <row r="2" spans="1:5" ht="15.75">
      <c r="A2" s="1"/>
      <c r="B2" s="1" t="s">
        <v>167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55.5" customHeight="1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32.25" customHeight="1">
      <c r="A6" s="24" t="s">
        <v>150</v>
      </c>
      <c r="B6" s="6" t="s">
        <v>65</v>
      </c>
      <c r="C6" s="5" t="s">
        <v>7</v>
      </c>
      <c r="D6" s="31">
        <v>50</v>
      </c>
      <c r="E6" s="25">
        <f>731.31*D6</f>
        <v>36565.5</v>
      </c>
    </row>
    <row r="7" spans="1:5" ht="15.75">
      <c r="A7" s="64" t="s">
        <v>129</v>
      </c>
      <c r="B7" s="8" t="s">
        <v>21</v>
      </c>
      <c r="C7" s="5" t="s">
        <v>7</v>
      </c>
      <c r="D7" s="7">
        <v>2</v>
      </c>
      <c r="E7" s="22">
        <f>789.55*D7</f>
        <v>1579.1</v>
      </c>
    </row>
    <row r="8" spans="1:5" ht="15.75">
      <c r="A8" s="66"/>
      <c r="B8" s="8" t="s">
        <v>22</v>
      </c>
      <c r="C8" s="5" t="s">
        <v>23</v>
      </c>
      <c r="D8" s="7"/>
      <c r="E8" s="22">
        <f>756.87*D8</f>
        <v>0</v>
      </c>
    </row>
    <row r="9" spans="1:5" ht="15.75">
      <c r="A9" s="51" t="s">
        <v>130</v>
      </c>
      <c r="B9" s="8" t="s">
        <v>33</v>
      </c>
      <c r="C9" s="5" t="s">
        <v>10</v>
      </c>
      <c r="D9" s="7"/>
      <c r="E9" s="22">
        <f>1546.79*D9</f>
        <v>0</v>
      </c>
    </row>
    <row r="10" spans="1:5" ht="15.75">
      <c r="A10" s="52"/>
      <c r="B10" s="8" t="s">
        <v>43</v>
      </c>
      <c r="C10" s="5" t="s">
        <v>82</v>
      </c>
      <c r="D10" s="7">
        <v>21</v>
      </c>
      <c r="E10" s="25">
        <f>4117.15/7*D10</f>
        <v>12351.45</v>
      </c>
    </row>
    <row r="11" spans="1:5" ht="15.75">
      <c r="A11" s="53"/>
      <c r="B11" s="8" t="s">
        <v>44</v>
      </c>
      <c r="C11" s="5" t="s">
        <v>78</v>
      </c>
      <c r="D11" s="7">
        <v>25</v>
      </c>
      <c r="E11" s="25">
        <f>220.94*D11</f>
        <v>5523.5</v>
      </c>
    </row>
    <row r="12" spans="1:5" ht="15.75">
      <c r="A12" s="51" t="s">
        <v>135</v>
      </c>
      <c r="B12" s="8" t="s">
        <v>47</v>
      </c>
      <c r="C12" s="5" t="s">
        <v>10</v>
      </c>
      <c r="D12" s="7">
        <v>8</v>
      </c>
      <c r="E12" s="22">
        <f>489.65*D12</f>
        <v>3917.2</v>
      </c>
    </row>
    <row r="13" spans="1:5" ht="15.75">
      <c r="A13" s="52"/>
      <c r="B13" s="10" t="s">
        <v>83</v>
      </c>
      <c r="C13" s="5" t="s">
        <v>10</v>
      </c>
      <c r="D13" s="7">
        <v>4</v>
      </c>
      <c r="E13" s="22">
        <f>756.94*D13</f>
        <v>3027.76</v>
      </c>
    </row>
    <row r="14" spans="1:5" ht="15.75">
      <c r="A14" s="52"/>
      <c r="B14" s="8" t="s">
        <v>41</v>
      </c>
      <c r="C14" s="5" t="s">
        <v>23</v>
      </c>
      <c r="D14" s="7">
        <v>1</v>
      </c>
      <c r="E14" s="22">
        <f>4670.09*D14</f>
        <v>4670.09</v>
      </c>
    </row>
    <row r="15" spans="1:5" ht="15.75">
      <c r="A15" s="52"/>
      <c r="B15" s="11" t="s">
        <v>37</v>
      </c>
      <c r="C15" s="5" t="s">
        <v>15</v>
      </c>
      <c r="D15" s="7">
        <v>2</v>
      </c>
      <c r="E15" s="22">
        <f>497.45*D15</f>
        <v>994.9</v>
      </c>
    </row>
    <row r="16" spans="1:5" ht="15.75">
      <c r="A16" s="52"/>
      <c r="B16" s="11" t="s">
        <v>38</v>
      </c>
      <c r="C16" s="5" t="s">
        <v>15</v>
      </c>
      <c r="D16" s="7"/>
      <c r="E16" s="22">
        <f>497.45*D16</f>
        <v>0</v>
      </c>
    </row>
    <row r="17" spans="1:5" ht="15.75">
      <c r="A17" s="52"/>
      <c r="B17" s="11" t="s">
        <v>39</v>
      </c>
      <c r="C17" s="5" t="s">
        <v>15</v>
      </c>
      <c r="D17" s="7">
        <v>2</v>
      </c>
      <c r="E17" s="22">
        <f>305.33*D17</f>
        <v>610.66</v>
      </c>
    </row>
    <row r="18" spans="1:5" ht="15.75">
      <c r="A18" s="52"/>
      <c r="B18" s="8" t="s">
        <v>50</v>
      </c>
      <c r="C18" s="5" t="s">
        <v>10</v>
      </c>
      <c r="D18" s="7">
        <v>10</v>
      </c>
      <c r="E18" s="22">
        <f>890.37*D18</f>
        <v>8903.7</v>
      </c>
    </row>
    <row r="19" spans="1:5" ht="15.75">
      <c r="A19" s="53"/>
      <c r="B19" s="8" t="s">
        <v>120</v>
      </c>
      <c r="C19" s="5" t="s">
        <v>15</v>
      </c>
      <c r="D19" s="7">
        <v>2</v>
      </c>
      <c r="E19" s="22">
        <f>1824.71*D19</f>
        <v>3649.42</v>
      </c>
    </row>
    <row r="20" spans="1:5" ht="15.75">
      <c r="A20" s="51" t="s">
        <v>132</v>
      </c>
      <c r="B20" s="8" t="s">
        <v>54</v>
      </c>
      <c r="C20" s="5" t="s">
        <v>55</v>
      </c>
      <c r="D20" s="7"/>
      <c r="E20" s="9"/>
    </row>
    <row r="21" spans="1:5" ht="15.75">
      <c r="A21" s="52"/>
      <c r="B21" s="12" t="s">
        <v>57</v>
      </c>
      <c r="C21" s="5" t="s">
        <v>15</v>
      </c>
      <c r="D21" s="7">
        <v>5</v>
      </c>
      <c r="E21" s="22">
        <f>1472.29*D21</f>
        <v>7361.45</v>
      </c>
    </row>
    <row r="22" spans="1:5" ht="15.75">
      <c r="A22" s="52"/>
      <c r="B22" s="8" t="s">
        <v>58</v>
      </c>
      <c r="C22" s="5" t="s">
        <v>15</v>
      </c>
      <c r="D22" s="7">
        <v>3</v>
      </c>
      <c r="E22" s="22">
        <f>92.12*D22</f>
        <v>276.36</v>
      </c>
    </row>
    <row r="23" spans="1:5" ht="15.75">
      <c r="A23" s="52"/>
      <c r="B23" s="8" t="s">
        <v>59</v>
      </c>
      <c r="C23" s="5" t="s">
        <v>15</v>
      </c>
      <c r="D23" s="7">
        <v>2</v>
      </c>
      <c r="E23" s="22">
        <f>546.92*D23</f>
        <v>1093.84</v>
      </c>
    </row>
    <row r="24" spans="1:5" ht="15.75">
      <c r="A24" s="53"/>
      <c r="B24" s="8" t="s">
        <v>60</v>
      </c>
      <c r="C24" s="5" t="s">
        <v>78</v>
      </c>
      <c r="D24" s="29">
        <v>13.504</v>
      </c>
      <c r="E24" s="25">
        <f>258.31*D24</f>
        <v>3488.2182399999997</v>
      </c>
    </row>
    <row r="25" spans="1:5" ht="51" customHeight="1">
      <c r="A25" s="51" t="s">
        <v>138</v>
      </c>
      <c r="B25" s="6" t="s">
        <v>75</v>
      </c>
      <c r="C25" s="5"/>
      <c r="D25" s="7">
        <v>7</v>
      </c>
      <c r="E25" s="25">
        <f>921.3*D25</f>
        <v>6449.099999999999</v>
      </c>
    </row>
    <row r="26" spans="1:5" ht="15.75">
      <c r="A26" s="53"/>
      <c r="B26" s="8" t="s">
        <v>105</v>
      </c>
      <c r="C26" s="5" t="s">
        <v>19</v>
      </c>
      <c r="D26" s="7"/>
      <c r="E26" s="22">
        <f>1351.97*D26</f>
        <v>0</v>
      </c>
    </row>
    <row r="27" spans="1:5" ht="15.75">
      <c r="A27" s="1"/>
      <c r="B27" s="1"/>
      <c r="C27" s="1"/>
      <c r="D27" s="2"/>
      <c r="E27" s="38">
        <f>SUM(E6:E26)</f>
        <v>100462.24824</v>
      </c>
    </row>
  </sheetData>
  <sheetProtection/>
  <mergeCells count="5">
    <mergeCell ref="A7:A8"/>
    <mergeCell ref="A9:A11"/>
    <mergeCell ref="A12:A19"/>
    <mergeCell ref="A20:A24"/>
    <mergeCell ref="A25:A2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0">
      <selection activeCell="B13" sqref="B13"/>
    </sheetView>
  </sheetViews>
  <sheetFormatPr defaultColWidth="9.140625" defaultRowHeight="12.75"/>
  <cols>
    <col min="1" max="1" width="22.7109375" style="0" customWidth="1"/>
    <col min="2" max="2" width="40.00390625" style="0" customWidth="1"/>
    <col min="3" max="5" width="14.7109375" style="0" customWidth="1"/>
  </cols>
  <sheetData>
    <row r="2" spans="1:5" ht="15.75">
      <c r="A2" s="1"/>
      <c r="B2" s="1" t="s">
        <v>168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127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4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49" t="s">
        <v>141</v>
      </c>
      <c r="B7" s="8" t="s">
        <v>74</v>
      </c>
      <c r="C7" s="5" t="s">
        <v>7</v>
      </c>
      <c r="D7" s="7"/>
      <c r="E7" s="22">
        <f>405.85*D7</f>
        <v>0</v>
      </c>
    </row>
    <row r="8" spans="1:5" ht="15.75">
      <c r="A8" s="60"/>
      <c r="B8" s="8" t="s">
        <v>115</v>
      </c>
      <c r="C8" s="5" t="s">
        <v>7</v>
      </c>
      <c r="D8" s="7">
        <f>2*4</f>
        <v>8</v>
      </c>
      <c r="E8" s="22">
        <f>335.12*D8</f>
        <v>2680.96</v>
      </c>
    </row>
    <row r="9" spans="1:5" ht="15.75">
      <c r="A9" s="50"/>
      <c r="B9" s="8" t="s">
        <v>79</v>
      </c>
      <c r="C9" s="5" t="s">
        <v>78</v>
      </c>
      <c r="D9" s="7">
        <v>10</v>
      </c>
      <c r="E9" s="22">
        <f>640.75*D9</f>
        <v>6407.5</v>
      </c>
    </row>
    <row r="10" spans="1:5" ht="15.75">
      <c r="A10" s="8" t="s">
        <v>150</v>
      </c>
      <c r="B10" s="6" t="s">
        <v>65</v>
      </c>
      <c r="C10" s="5" t="s">
        <v>7</v>
      </c>
      <c r="D10" s="31">
        <v>35</v>
      </c>
      <c r="E10" s="25">
        <f>731.31*D10</f>
        <v>25595.85</v>
      </c>
    </row>
    <row r="11" spans="1:5" ht="15.75">
      <c r="A11" s="64" t="s">
        <v>129</v>
      </c>
      <c r="B11" s="8" t="s">
        <v>21</v>
      </c>
      <c r="C11" s="5" t="s">
        <v>7</v>
      </c>
      <c r="D11" s="7">
        <v>2</v>
      </c>
      <c r="E11" s="22">
        <f>789.55*D11</f>
        <v>1579.1</v>
      </c>
    </row>
    <row r="12" spans="1:5" ht="15.75">
      <c r="A12" s="66"/>
      <c r="B12" s="8" t="s">
        <v>22</v>
      </c>
      <c r="C12" s="5" t="s">
        <v>23</v>
      </c>
      <c r="D12" s="7"/>
      <c r="E12" s="22">
        <f>756.87*D12</f>
        <v>0</v>
      </c>
    </row>
    <row r="13" spans="1:5" ht="15.75">
      <c r="A13" s="51" t="s">
        <v>130</v>
      </c>
      <c r="B13" s="8" t="s">
        <v>33</v>
      </c>
      <c r="C13" s="5" t="s">
        <v>10</v>
      </c>
      <c r="D13" s="7"/>
      <c r="E13" s="22">
        <f>1546.79*D13</f>
        <v>0</v>
      </c>
    </row>
    <row r="14" spans="1:5" ht="15.75">
      <c r="A14" s="52"/>
      <c r="B14" s="8" t="s">
        <v>43</v>
      </c>
      <c r="C14" s="5" t="s">
        <v>82</v>
      </c>
      <c r="D14" s="7">
        <v>21</v>
      </c>
      <c r="E14" s="25">
        <f>4117.15/7*D14</f>
        <v>12351.45</v>
      </c>
    </row>
    <row r="15" spans="1:5" ht="15.75">
      <c r="A15" s="53"/>
      <c r="B15" s="8" t="s">
        <v>44</v>
      </c>
      <c r="C15" s="5" t="s">
        <v>78</v>
      </c>
      <c r="D15" s="7">
        <v>20</v>
      </c>
      <c r="E15" s="25">
        <f>220.94*D15</f>
        <v>4418.8</v>
      </c>
    </row>
    <row r="16" spans="1:5" ht="15.75">
      <c r="A16" s="51" t="s">
        <v>135</v>
      </c>
      <c r="B16" s="8" t="s">
        <v>47</v>
      </c>
      <c r="C16" s="5" t="s">
        <v>10</v>
      </c>
      <c r="D16" s="7">
        <v>6</v>
      </c>
      <c r="E16" s="25">
        <f>489.65*D16</f>
        <v>2937.8999999999996</v>
      </c>
    </row>
    <row r="17" spans="1:5" ht="15.75">
      <c r="A17" s="52"/>
      <c r="B17" s="10" t="s">
        <v>83</v>
      </c>
      <c r="C17" s="5" t="s">
        <v>10</v>
      </c>
      <c r="D17" s="7">
        <v>4</v>
      </c>
      <c r="E17" s="22">
        <f>756.94*D17</f>
        <v>3027.76</v>
      </c>
    </row>
    <row r="18" spans="1:5" ht="15.75">
      <c r="A18" s="52"/>
      <c r="B18" s="8" t="s">
        <v>41</v>
      </c>
      <c r="C18" s="5" t="s">
        <v>23</v>
      </c>
      <c r="D18" s="7"/>
      <c r="E18" s="22">
        <f>4670.09*D18</f>
        <v>0</v>
      </c>
    </row>
    <row r="19" spans="1:5" ht="15.75">
      <c r="A19" s="52"/>
      <c r="B19" s="11" t="s">
        <v>37</v>
      </c>
      <c r="C19" s="5" t="s">
        <v>15</v>
      </c>
      <c r="D19" s="7">
        <v>2</v>
      </c>
      <c r="E19" s="22">
        <f>497.45*D19</f>
        <v>994.9</v>
      </c>
    </row>
    <row r="20" spans="1:5" ht="15.75">
      <c r="A20" s="52"/>
      <c r="B20" s="11" t="s">
        <v>39</v>
      </c>
      <c r="C20" s="5" t="s">
        <v>15</v>
      </c>
      <c r="D20" s="7">
        <f>1+1</f>
        <v>2</v>
      </c>
      <c r="E20" s="22">
        <f>305.33*D20</f>
        <v>610.66</v>
      </c>
    </row>
    <row r="21" spans="1:5" ht="15.75">
      <c r="A21" s="52"/>
      <c r="B21" s="8" t="s">
        <v>50</v>
      </c>
      <c r="C21" s="5" t="s">
        <v>10</v>
      </c>
      <c r="D21" s="7">
        <v>2</v>
      </c>
      <c r="E21" s="22">
        <f>890.37*D21</f>
        <v>1780.74</v>
      </c>
    </row>
    <row r="22" spans="1:5" ht="15.75">
      <c r="A22" s="52"/>
      <c r="B22" s="8" t="s">
        <v>121</v>
      </c>
      <c r="C22" s="5" t="s">
        <v>23</v>
      </c>
      <c r="D22" s="7">
        <v>2</v>
      </c>
      <c r="E22" s="22">
        <f>588.82*D22+9200+9200</f>
        <v>19577.64</v>
      </c>
    </row>
    <row r="23" spans="1:5" ht="15.75">
      <c r="A23" s="51" t="s">
        <v>137</v>
      </c>
      <c r="B23" s="8" t="s">
        <v>54</v>
      </c>
      <c r="C23" s="5" t="s">
        <v>55</v>
      </c>
      <c r="D23" s="7"/>
      <c r="E23" s="9"/>
    </row>
    <row r="24" spans="1:5" ht="15.75">
      <c r="A24" s="52"/>
      <c r="B24" s="8" t="s">
        <v>58</v>
      </c>
      <c r="C24" s="5" t="s">
        <v>15</v>
      </c>
      <c r="D24" s="7">
        <v>1</v>
      </c>
      <c r="E24" s="22">
        <f>92.12*D24</f>
        <v>92.12</v>
      </c>
    </row>
    <row r="25" spans="1:5" ht="15.75">
      <c r="A25" s="53"/>
      <c r="B25" s="8" t="s">
        <v>60</v>
      </c>
      <c r="C25" s="5" t="s">
        <v>78</v>
      </c>
      <c r="D25" s="29">
        <v>1.929</v>
      </c>
      <c r="E25" s="25">
        <f>258.31*D25</f>
        <v>498.27999</v>
      </c>
    </row>
    <row r="26" spans="1:5" ht="15.75">
      <c r="A26" s="1"/>
      <c r="B26" s="1"/>
      <c r="C26" s="1"/>
      <c r="D26" s="2"/>
      <c r="E26" s="38">
        <f>SUM(E7:E25)</f>
        <v>82553.65999</v>
      </c>
    </row>
  </sheetData>
  <sheetProtection/>
  <mergeCells count="5">
    <mergeCell ref="A7:A9"/>
    <mergeCell ref="A11:A12"/>
    <mergeCell ref="A13:A15"/>
    <mergeCell ref="A16:A22"/>
    <mergeCell ref="A23:A2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6">
      <selection activeCell="G9" sqref="G9"/>
    </sheetView>
  </sheetViews>
  <sheetFormatPr defaultColWidth="9.140625" defaultRowHeight="12.75"/>
  <cols>
    <col min="1" max="1" width="22.28125" style="0" customWidth="1"/>
    <col min="2" max="2" width="37.00390625" style="0" customWidth="1"/>
    <col min="3" max="5" width="14.140625" style="0" customWidth="1"/>
  </cols>
  <sheetData>
    <row r="2" spans="1:5" ht="15.75">
      <c r="A2" s="1"/>
      <c r="B2" s="1" t="s">
        <v>169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4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57" t="s">
        <v>141</v>
      </c>
      <c r="B7" s="8" t="s">
        <v>74</v>
      </c>
      <c r="C7" s="5" t="s">
        <v>7</v>
      </c>
      <c r="D7" s="7"/>
      <c r="E7" s="22">
        <f>405.85*D7</f>
        <v>0</v>
      </c>
    </row>
    <row r="8" spans="1:5" ht="15.75">
      <c r="A8" s="58"/>
      <c r="B8" s="8" t="s">
        <v>79</v>
      </c>
      <c r="C8" s="5" t="s">
        <v>78</v>
      </c>
      <c r="D8" s="7">
        <v>30</v>
      </c>
      <c r="E8" s="22">
        <f>640.75*D8</f>
        <v>19222.5</v>
      </c>
    </row>
    <row r="9" spans="1:5" ht="35.25" customHeight="1">
      <c r="A9" s="49" t="s">
        <v>128</v>
      </c>
      <c r="B9" s="6" t="s">
        <v>12</v>
      </c>
      <c r="C9" s="5" t="s">
        <v>7</v>
      </c>
      <c r="D9" s="7"/>
      <c r="E9" s="9">
        <f>4.8*D9</f>
        <v>0</v>
      </c>
    </row>
    <row r="10" spans="1:5" ht="28.5" customHeight="1">
      <c r="A10" s="60"/>
      <c r="B10" s="6" t="s">
        <v>65</v>
      </c>
      <c r="C10" s="5" t="s">
        <v>7</v>
      </c>
      <c r="D10" s="7">
        <v>15</v>
      </c>
      <c r="E10" s="22">
        <f>731.31*D10</f>
        <v>10969.65</v>
      </c>
    </row>
    <row r="11" spans="1:5" ht="15.75">
      <c r="A11" s="61" t="s">
        <v>129</v>
      </c>
      <c r="B11" s="8" t="s">
        <v>21</v>
      </c>
      <c r="C11" s="5" t="s">
        <v>7</v>
      </c>
      <c r="D11" s="7">
        <f>5.2-3</f>
        <v>2.2</v>
      </c>
      <c r="E11" s="25">
        <f>789.55*D11</f>
        <v>1737.01</v>
      </c>
    </row>
    <row r="12" spans="1:5" ht="15.75">
      <c r="A12" s="62"/>
      <c r="B12" s="8" t="s">
        <v>170</v>
      </c>
      <c r="C12" s="5" t="s">
        <v>23</v>
      </c>
      <c r="D12" s="7"/>
      <c r="E12" s="22"/>
    </row>
    <row r="13" spans="1:5" ht="15.75">
      <c r="A13" s="51" t="s">
        <v>130</v>
      </c>
      <c r="B13" s="8" t="s">
        <v>33</v>
      </c>
      <c r="C13" s="5" t="s">
        <v>10</v>
      </c>
      <c r="D13" s="7"/>
      <c r="E13" s="22">
        <f>1546.79*D13</f>
        <v>0</v>
      </c>
    </row>
    <row r="14" spans="1:5" ht="15.75">
      <c r="A14" s="52"/>
      <c r="B14" s="8" t="s">
        <v>43</v>
      </c>
      <c r="C14" s="5" t="s">
        <v>82</v>
      </c>
      <c r="D14" s="7">
        <v>14</v>
      </c>
      <c r="E14" s="25">
        <f>4117.15/7*D14</f>
        <v>8234.3</v>
      </c>
    </row>
    <row r="15" spans="1:5" ht="15.75">
      <c r="A15" s="51" t="s">
        <v>131</v>
      </c>
      <c r="B15" s="8" t="s">
        <v>47</v>
      </c>
      <c r="C15" s="5" t="s">
        <v>10</v>
      </c>
      <c r="D15" s="7">
        <v>8</v>
      </c>
      <c r="E15" s="22">
        <f>489.65*D15</f>
        <v>3917.2</v>
      </c>
    </row>
    <row r="16" spans="1:5" ht="15.75">
      <c r="A16" s="52"/>
      <c r="B16" s="10" t="s">
        <v>83</v>
      </c>
      <c r="C16" s="5" t="s">
        <v>10</v>
      </c>
      <c r="D16" s="7">
        <v>4</v>
      </c>
      <c r="E16" s="22">
        <f>756.94*D16</f>
        <v>3027.76</v>
      </c>
    </row>
    <row r="17" spans="1:5" ht="15.75">
      <c r="A17" s="52"/>
      <c r="B17" s="8" t="s">
        <v>41</v>
      </c>
      <c r="C17" s="5" t="s">
        <v>23</v>
      </c>
      <c r="D17" s="7">
        <v>1</v>
      </c>
      <c r="E17" s="22">
        <f>4670.09*D17</f>
        <v>4670.09</v>
      </c>
    </row>
    <row r="18" spans="1:5" ht="15.75">
      <c r="A18" s="52"/>
      <c r="B18" s="11" t="s">
        <v>37</v>
      </c>
      <c r="C18" s="5" t="s">
        <v>15</v>
      </c>
      <c r="D18" s="7">
        <v>2</v>
      </c>
      <c r="E18" s="22">
        <f>497.45*D18</f>
        <v>994.9</v>
      </c>
    </row>
    <row r="19" spans="1:5" ht="15.75">
      <c r="A19" s="52"/>
      <c r="B19" s="11" t="s">
        <v>39</v>
      </c>
      <c r="C19" s="5" t="s">
        <v>15</v>
      </c>
      <c r="D19" s="7">
        <v>2</v>
      </c>
      <c r="E19" s="22">
        <f>305.33*D19</f>
        <v>610.66</v>
      </c>
    </row>
    <row r="20" spans="1:5" ht="15.75">
      <c r="A20" s="52"/>
      <c r="B20" s="8" t="s">
        <v>50</v>
      </c>
      <c r="C20" s="5" t="s">
        <v>10</v>
      </c>
      <c r="D20" s="7">
        <v>7</v>
      </c>
      <c r="E20" s="25">
        <f>890.37*D20</f>
        <v>6232.59</v>
      </c>
    </row>
    <row r="21" spans="1:5" ht="15.75">
      <c r="A21" s="52"/>
      <c r="B21" s="8" t="s">
        <v>125</v>
      </c>
      <c r="C21" s="5" t="s">
        <v>15</v>
      </c>
      <c r="D21" s="7">
        <v>2</v>
      </c>
      <c r="E21" s="22">
        <f>588.82*D21+9200+9200</f>
        <v>19577.64</v>
      </c>
    </row>
    <row r="22" spans="1:5" ht="15.75">
      <c r="A22" s="51" t="s">
        <v>132</v>
      </c>
      <c r="B22" s="8" t="s">
        <v>171</v>
      </c>
      <c r="C22" s="5" t="s">
        <v>15</v>
      </c>
      <c r="D22" s="7"/>
      <c r="E22" s="9">
        <f>D22*869.09</f>
        <v>0</v>
      </c>
    </row>
    <row r="23" spans="1:5" ht="15.75">
      <c r="A23" s="52"/>
      <c r="B23" s="8" t="s">
        <v>58</v>
      </c>
      <c r="C23" s="5" t="s">
        <v>15</v>
      </c>
      <c r="D23" s="7">
        <f>1+1+1</f>
        <v>3</v>
      </c>
      <c r="E23" s="22">
        <f>92.12*D23</f>
        <v>276.36</v>
      </c>
    </row>
    <row r="24" spans="1:5" ht="15.75">
      <c r="A24" s="53"/>
      <c r="B24" s="8" t="s">
        <v>60</v>
      </c>
      <c r="C24" s="5" t="s">
        <v>78</v>
      </c>
      <c r="D24" s="29">
        <v>6.51</v>
      </c>
      <c r="E24" s="25">
        <f>258.31*D24</f>
        <v>1681.5981</v>
      </c>
    </row>
    <row r="25" spans="1:5" ht="42" customHeight="1">
      <c r="A25" s="6" t="s">
        <v>138</v>
      </c>
      <c r="B25" s="6" t="s">
        <v>75</v>
      </c>
      <c r="C25" s="5"/>
      <c r="D25" s="7">
        <v>5</v>
      </c>
      <c r="E25" s="25">
        <f>921.3*D25</f>
        <v>4606.5</v>
      </c>
    </row>
    <row r="26" spans="1:5" ht="15.75">
      <c r="A26" s="1"/>
      <c r="B26" s="1"/>
      <c r="C26" s="1"/>
      <c r="D26" s="2"/>
      <c r="E26" s="38">
        <f>SUM(E7:E25)</f>
        <v>85758.7581</v>
      </c>
    </row>
  </sheetData>
  <sheetProtection/>
  <mergeCells count="6">
    <mergeCell ref="A7:A8"/>
    <mergeCell ref="A9:A10"/>
    <mergeCell ref="A11:A12"/>
    <mergeCell ref="A13:A14"/>
    <mergeCell ref="A15:A21"/>
    <mergeCell ref="A22:A2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0.7109375" style="0" customWidth="1"/>
    <col min="2" max="2" width="37.421875" style="0" customWidth="1"/>
    <col min="3" max="5" width="12.28125" style="0" customWidth="1"/>
  </cols>
  <sheetData>
    <row r="2" spans="1:5" ht="15.75">
      <c r="A2" s="1"/>
      <c r="B2" s="1" t="s">
        <v>172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15.75">
      <c r="A6" s="49" t="s">
        <v>141</v>
      </c>
      <c r="B6" s="8" t="s">
        <v>74</v>
      </c>
      <c r="C6" s="5" t="s">
        <v>7</v>
      </c>
      <c r="D6" s="7"/>
      <c r="E6" s="22">
        <f>405.85*D6</f>
        <v>0</v>
      </c>
    </row>
    <row r="7" spans="1:5" ht="15.75">
      <c r="A7" s="50"/>
      <c r="B7" s="8" t="s">
        <v>79</v>
      </c>
      <c r="C7" s="5" t="s">
        <v>78</v>
      </c>
      <c r="D7" s="7">
        <v>5</v>
      </c>
      <c r="E7" s="22">
        <f>640.75*D7</f>
        <v>3203.75</v>
      </c>
    </row>
    <row r="8" spans="1:5" ht="15.75">
      <c r="A8" s="47" t="s">
        <v>133</v>
      </c>
      <c r="B8" s="6" t="s">
        <v>65</v>
      </c>
      <c r="C8" s="5" t="s">
        <v>7</v>
      </c>
      <c r="D8" s="7">
        <v>25</v>
      </c>
      <c r="E8" s="22">
        <f>731.31*D8</f>
        <v>18282.75</v>
      </c>
    </row>
    <row r="9" spans="1:5" ht="15.75">
      <c r="A9" s="51" t="s">
        <v>129</v>
      </c>
      <c r="B9" s="8" t="s">
        <v>21</v>
      </c>
      <c r="C9" s="5" t="s">
        <v>7</v>
      </c>
      <c r="D9" s="7">
        <v>2</v>
      </c>
      <c r="E9" s="22">
        <f>789.55*D9</f>
        <v>1579.1</v>
      </c>
    </row>
    <row r="10" spans="1:5" ht="15.75">
      <c r="A10" s="53"/>
      <c r="B10" s="8" t="s">
        <v>22</v>
      </c>
      <c r="C10" s="5" t="s">
        <v>23</v>
      </c>
      <c r="D10" s="7"/>
      <c r="E10" s="22">
        <f>756.87*D10</f>
        <v>0</v>
      </c>
    </row>
    <row r="11" spans="1:5" ht="15.75">
      <c r="A11" s="51" t="s">
        <v>135</v>
      </c>
      <c r="B11" s="8" t="s">
        <v>47</v>
      </c>
      <c r="C11" s="5" t="s">
        <v>10</v>
      </c>
      <c r="D11" s="7">
        <v>4</v>
      </c>
      <c r="E11" s="22">
        <f>489.65*D11</f>
        <v>1958.6</v>
      </c>
    </row>
    <row r="12" spans="1:5" ht="15.75">
      <c r="A12" s="52"/>
      <c r="B12" s="10" t="s">
        <v>83</v>
      </c>
      <c r="C12" s="5" t="s">
        <v>10</v>
      </c>
      <c r="D12" s="7">
        <v>2</v>
      </c>
      <c r="E12" s="22">
        <f>756.94*D12</f>
        <v>1513.88</v>
      </c>
    </row>
    <row r="13" spans="1:5" ht="15.75">
      <c r="A13" s="52"/>
      <c r="B13" s="8" t="s">
        <v>41</v>
      </c>
      <c r="C13" s="5" t="s">
        <v>23</v>
      </c>
      <c r="D13" s="7"/>
      <c r="E13" s="22">
        <f>4670.09*D13</f>
        <v>0</v>
      </c>
    </row>
    <row r="14" spans="1:5" ht="15.75">
      <c r="A14" s="52"/>
      <c r="B14" s="11" t="s">
        <v>37</v>
      </c>
      <c r="C14" s="5" t="s">
        <v>15</v>
      </c>
      <c r="D14" s="7">
        <v>2</v>
      </c>
      <c r="E14" s="22">
        <f>497.45*D14</f>
        <v>994.9</v>
      </c>
    </row>
    <row r="15" spans="1:5" ht="15.75">
      <c r="A15" s="52"/>
      <c r="B15" s="11" t="s">
        <v>39</v>
      </c>
      <c r="C15" s="5" t="s">
        <v>15</v>
      </c>
      <c r="D15" s="7">
        <f>1+1</f>
        <v>2</v>
      </c>
      <c r="E15" s="22">
        <f>305.33*D15</f>
        <v>610.66</v>
      </c>
    </row>
    <row r="16" spans="1:5" ht="15.75">
      <c r="A16" s="52"/>
      <c r="B16" s="8" t="s">
        <v>162</v>
      </c>
      <c r="C16" s="5" t="s">
        <v>15</v>
      </c>
      <c r="D16" s="7">
        <v>1</v>
      </c>
      <c r="E16" s="22">
        <f>588.82*D16+9200</f>
        <v>9788.82</v>
      </c>
    </row>
    <row r="17" spans="1:5" ht="15.75">
      <c r="A17" s="51" t="s">
        <v>137</v>
      </c>
      <c r="B17" s="8" t="s">
        <v>54</v>
      </c>
      <c r="C17" s="5" t="s">
        <v>55</v>
      </c>
      <c r="D17" s="7"/>
      <c r="E17" s="9"/>
    </row>
    <row r="18" spans="1:5" ht="15.75">
      <c r="A18" s="52"/>
      <c r="B18" s="8" t="s">
        <v>58</v>
      </c>
      <c r="C18" s="5" t="s">
        <v>15</v>
      </c>
      <c r="D18" s="7">
        <v>2</v>
      </c>
      <c r="E18" s="22">
        <f>92.12*D18</f>
        <v>184.24</v>
      </c>
    </row>
    <row r="19" spans="1:5" ht="15.75">
      <c r="A19" s="53"/>
      <c r="B19" s="8" t="s">
        <v>60</v>
      </c>
      <c r="C19" s="5" t="s">
        <v>78</v>
      </c>
      <c r="D19" s="7">
        <v>2.47</v>
      </c>
      <c r="E19" s="25">
        <f>258.31*D19</f>
        <v>638.0257</v>
      </c>
    </row>
    <row r="20" spans="1:5" ht="15.75">
      <c r="A20" s="1"/>
      <c r="B20" s="1"/>
      <c r="C20" s="1"/>
      <c r="D20" s="2"/>
      <c r="E20" s="38">
        <f>SUM(E6:E19)</f>
        <v>38754.725699999995</v>
      </c>
    </row>
  </sheetData>
  <sheetProtection/>
  <mergeCells count="4">
    <mergeCell ref="A6:A7"/>
    <mergeCell ref="A9:A10"/>
    <mergeCell ref="A11:A16"/>
    <mergeCell ref="A17:A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2.57421875" style="3" customWidth="1"/>
    <col min="6" max="6" width="10.140625" style="3" customWidth="1"/>
    <col min="7" max="16384" width="9.140625" style="3" customWidth="1"/>
  </cols>
  <sheetData>
    <row r="1" spans="1:5" ht="18.75" customHeight="1">
      <c r="A1" s="1"/>
      <c r="B1" s="1" t="s">
        <v>63</v>
      </c>
      <c r="C1" s="1"/>
      <c r="D1" s="2"/>
      <c r="E1" s="1"/>
    </row>
    <row r="2" spans="1:5" ht="15.75" customHeight="1">
      <c r="A2" s="1"/>
      <c r="B2" s="14" t="s">
        <v>127</v>
      </c>
      <c r="C2" s="1"/>
      <c r="D2" s="2"/>
      <c r="E2" s="1"/>
    </row>
    <row r="3" spans="1:5" ht="17.25" customHeight="1">
      <c r="A3" s="1"/>
      <c r="B3" s="1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22.5" customHeight="1">
      <c r="A6" s="23" t="s">
        <v>133</v>
      </c>
      <c r="B6" s="6" t="s">
        <v>65</v>
      </c>
      <c r="C6" s="5" t="s">
        <v>7</v>
      </c>
      <c r="D6" s="31">
        <v>20</v>
      </c>
      <c r="E6" s="25">
        <f>731.31*D6</f>
        <v>14626.199999999999</v>
      </c>
    </row>
    <row r="7" spans="1:5" ht="18" customHeight="1">
      <c r="A7" s="61" t="s">
        <v>129</v>
      </c>
      <c r="B7" s="8" t="s">
        <v>21</v>
      </c>
      <c r="C7" s="5" t="s">
        <v>7</v>
      </c>
      <c r="D7" s="7">
        <v>2</v>
      </c>
      <c r="E7" s="25">
        <f>789.55*D7</f>
        <v>1579.1</v>
      </c>
    </row>
    <row r="8" spans="1:5" ht="18" customHeight="1">
      <c r="A8" s="62"/>
      <c r="B8" s="8" t="s">
        <v>22</v>
      </c>
      <c r="C8" s="5" t="s">
        <v>23</v>
      </c>
      <c r="D8" s="7"/>
      <c r="E8" s="22">
        <f>756.87*D8</f>
        <v>0</v>
      </c>
    </row>
    <row r="9" spans="1:5" ht="16.5" customHeight="1">
      <c r="A9" s="51" t="s">
        <v>130</v>
      </c>
      <c r="B9" s="8" t="s">
        <v>33</v>
      </c>
      <c r="C9" s="5" t="s">
        <v>10</v>
      </c>
      <c r="D9" s="7"/>
      <c r="E9" s="22">
        <f>1546.79*D9</f>
        <v>0</v>
      </c>
    </row>
    <row r="10" spans="1:5" ht="15.75" customHeight="1">
      <c r="A10" s="52"/>
      <c r="B10" s="8" t="s">
        <v>43</v>
      </c>
      <c r="C10" s="5" t="s">
        <v>82</v>
      </c>
      <c r="D10" s="7">
        <v>7</v>
      </c>
      <c r="E10" s="22">
        <f>4117.15/7*D10</f>
        <v>4117.15</v>
      </c>
    </row>
    <row r="11" spans="1:5" ht="18.75" customHeight="1">
      <c r="A11" s="51" t="s">
        <v>135</v>
      </c>
      <c r="B11" s="8" t="s">
        <v>47</v>
      </c>
      <c r="C11" s="5" t="s">
        <v>10</v>
      </c>
      <c r="D11" s="7">
        <v>8</v>
      </c>
      <c r="E11" s="22">
        <f>489.65*D11</f>
        <v>3917.2</v>
      </c>
    </row>
    <row r="12" spans="1:5" ht="20.25" customHeight="1">
      <c r="A12" s="52"/>
      <c r="B12" s="10" t="s">
        <v>83</v>
      </c>
      <c r="C12" s="5" t="s">
        <v>10</v>
      </c>
      <c r="D12" s="7">
        <v>4</v>
      </c>
      <c r="E12" s="22">
        <f>756.94*D12</f>
        <v>3027.76</v>
      </c>
    </row>
    <row r="13" spans="1:5" ht="15.75" customHeight="1">
      <c r="A13" s="52"/>
      <c r="B13" s="8" t="s">
        <v>41</v>
      </c>
      <c r="C13" s="5" t="s">
        <v>23</v>
      </c>
      <c r="D13" s="7"/>
      <c r="E13" s="22">
        <f>4670.09*D13</f>
        <v>0</v>
      </c>
    </row>
    <row r="14" spans="1:5" ht="15.75">
      <c r="A14" s="52"/>
      <c r="B14" s="11" t="s">
        <v>39</v>
      </c>
      <c r="C14" s="5" t="s">
        <v>15</v>
      </c>
      <c r="D14" s="7">
        <v>2</v>
      </c>
      <c r="E14" s="22">
        <f>305.33*D14</f>
        <v>610.66</v>
      </c>
    </row>
    <row r="15" spans="1:5" ht="20.25" customHeight="1">
      <c r="A15" s="52"/>
      <c r="B15" s="11" t="s">
        <v>49</v>
      </c>
      <c r="C15" s="5" t="s">
        <v>15</v>
      </c>
      <c r="D15" s="7">
        <v>4</v>
      </c>
      <c r="E15" s="22">
        <f>305.33*D15</f>
        <v>1221.32</v>
      </c>
    </row>
    <row r="16" spans="1:5" ht="15.75">
      <c r="A16" s="52"/>
      <c r="B16" s="8" t="s">
        <v>50</v>
      </c>
      <c r="C16" s="5" t="s">
        <v>10</v>
      </c>
      <c r="D16" s="7">
        <v>6</v>
      </c>
      <c r="E16" s="25">
        <f>890.37*D16</f>
        <v>5342.22</v>
      </c>
    </row>
    <row r="17" spans="1:5" ht="15.75">
      <c r="A17" s="51" t="s">
        <v>132</v>
      </c>
      <c r="B17" s="8" t="s">
        <v>54</v>
      </c>
      <c r="C17" s="5" t="s">
        <v>55</v>
      </c>
      <c r="D17" s="7"/>
      <c r="E17" s="9"/>
    </row>
    <row r="18" spans="1:5" ht="31.5">
      <c r="A18" s="52"/>
      <c r="B18" s="6" t="s">
        <v>56</v>
      </c>
      <c r="C18" s="5" t="s">
        <v>15</v>
      </c>
      <c r="D18" s="7">
        <v>3</v>
      </c>
      <c r="E18" s="22">
        <f>640.45*D18</f>
        <v>1921.3500000000001</v>
      </c>
    </row>
    <row r="19" spans="1:5" ht="15.75">
      <c r="A19" s="52"/>
      <c r="B19" s="8" t="s">
        <v>58</v>
      </c>
      <c r="C19" s="5" t="s">
        <v>15</v>
      </c>
      <c r="D19" s="7">
        <v>3</v>
      </c>
      <c r="E19" s="22">
        <f>92.12*D19</f>
        <v>276.36</v>
      </c>
    </row>
    <row r="20" spans="1:5" ht="15.75">
      <c r="A20" s="53"/>
      <c r="B20" s="8" t="s">
        <v>60</v>
      </c>
      <c r="C20" s="5" t="s">
        <v>78</v>
      </c>
      <c r="D20" s="29">
        <v>5.095</v>
      </c>
      <c r="E20" s="25">
        <f>258.31*D20</f>
        <v>1316.08945</v>
      </c>
    </row>
    <row r="21" spans="1:5" ht="31.5">
      <c r="A21" s="51" t="s">
        <v>138</v>
      </c>
      <c r="B21" s="6" t="s">
        <v>75</v>
      </c>
      <c r="C21" s="5"/>
      <c r="D21" s="7">
        <v>15</v>
      </c>
      <c r="E21" s="25">
        <f>921.35*D21</f>
        <v>13820.25</v>
      </c>
    </row>
    <row r="22" spans="1:5" ht="15.75">
      <c r="A22" s="53"/>
      <c r="B22" s="8" t="s">
        <v>105</v>
      </c>
      <c r="C22" s="5" t="s">
        <v>19</v>
      </c>
      <c r="D22" s="7">
        <v>3</v>
      </c>
      <c r="E22" s="22">
        <f>1351.97*D22</f>
        <v>4055.91</v>
      </c>
    </row>
    <row r="23" spans="1:5" ht="15.75">
      <c r="A23" s="1"/>
      <c r="B23" s="1"/>
      <c r="C23" s="1"/>
      <c r="D23" s="2"/>
      <c r="E23" s="38">
        <f>SUM(E6:E22)</f>
        <v>55831.569449999995</v>
      </c>
    </row>
  </sheetData>
  <sheetProtection/>
  <mergeCells count="5">
    <mergeCell ref="A11:A16"/>
    <mergeCell ref="A17:A20"/>
    <mergeCell ref="A21:A22"/>
    <mergeCell ref="A7:A8"/>
    <mergeCell ref="A9:A10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  <rowBreaks count="1" manualBreakCount="1">
    <brk id="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3.7109375" style="0" customWidth="1"/>
    <col min="2" max="2" width="37.140625" style="0" customWidth="1"/>
    <col min="3" max="5" width="15.140625" style="0" customWidth="1"/>
  </cols>
  <sheetData>
    <row r="2" spans="1:5" ht="15.75">
      <c r="A2" s="1"/>
      <c r="B2" s="1" t="s">
        <v>173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1.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24" t="s">
        <v>133</v>
      </c>
      <c r="B7" s="6" t="s">
        <v>65</v>
      </c>
      <c r="C7" s="5" t="s">
        <v>7</v>
      </c>
      <c r="D7" s="7">
        <v>10</v>
      </c>
      <c r="E7" s="25">
        <f>731.31*D7</f>
        <v>7313.099999999999</v>
      </c>
    </row>
    <row r="8" spans="1:5" ht="15.75">
      <c r="A8" s="64" t="s">
        <v>129</v>
      </c>
      <c r="B8" s="8" t="s">
        <v>21</v>
      </c>
      <c r="C8" s="5" t="s">
        <v>7</v>
      </c>
      <c r="D8" s="7">
        <v>1.2</v>
      </c>
      <c r="E8" s="25">
        <f>789.55*D8</f>
        <v>947.4599999999999</v>
      </c>
    </row>
    <row r="9" spans="1:5" ht="15.75">
      <c r="A9" s="66"/>
      <c r="B9" s="8" t="s">
        <v>22</v>
      </c>
      <c r="C9" s="5" t="s">
        <v>23</v>
      </c>
      <c r="D9" s="7"/>
      <c r="E9" s="22">
        <f>756.87*D9</f>
        <v>0</v>
      </c>
    </row>
    <row r="10" spans="1:5" ht="15.75">
      <c r="A10" s="51" t="s">
        <v>131</v>
      </c>
      <c r="B10" s="8" t="s">
        <v>47</v>
      </c>
      <c r="C10" s="5" t="s">
        <v>10</v>
      </c>
      <c r="D10" s="7"/>
      <c r="E10" s="22">
        <f>489.65*D10</f>
        <v>0</v>
      </c>
    </row>
    <row r="11" spans="1:5" ht="15.75">
      <c r="A11" s="52"/>
      <c r="B11" s="8" t="s">
        <v>41</v>
      </c>
      <c r="C11" s="5" t="s">
        <v>23</v>
      </c>
      <c r="D11" s="7"/>
      <c r="E11" s="22">
        <f>4670.09*D11</f>
        <v>0</v>
      </c>
    </row>
    <row r="12" spans="1:5" ht="15.75">
      <c r="A12" s="52"/>
      <c r="B12" s="11" t="s">
        <v>37</v>
      </c>
      <c r="C12" s="5" t="s">
        <v>15</v>
      </c>
      <c r="D12" s="7">
        <v>1</v>
      </c>
      <c r="E12" s="22">
        <f>497.45*D12</f>
        <v>497.45</v>
      </c>
    </row>
    <row r="13" spans="1:5" ht="15.75">
      <c r="A13" s="53"/>
      <c r="B13" s="11" t="s">
        <v>39</v>
      </c>
      <c r="C13" s="5" t="s">
        <v>15</v>
      </c>
      <c r="D13" s="7">
        <v>1</v>
      </c>
      <c r="E13" s="22">
        <f>305.33*D13</f>
        <v>305.33</v>
      </c>
    </row>
    <row r="14" spans="1:5" ht="15.75">
      <c r="A14" s="51" t="s">
        <v>137</v>
      </c>
      <c r="B14" s="8" t="s">
        <v>155</v>
      </c>
      <c r="C14" s="5" t="s">
        <v>15</v>
      </c>
      <c r="D14" s="7"/>
      <c r="E14" s="9">
        <f>D14*869.09</f>
        <v>0</v>
      </c>
    </row>
    <row r="15" spans="1:5" ht="15.75">
      <c r="A15" s="52"/>
      <c r="B15" s="8" t="s">
        <v>58</v>
      </c>
      <c r="C15" s="5" t="s">
        <v>15</v>
      </c>
      <c r="D15" s="7">
        <f>1+1</f>
        <v>2</v>
      </c>
      <c r="E15" s="22">
        <f>92.12*D15</f>
        <v>184.24</v>
      </c>
    </row>
    <row r="16" spans="1:5" ht="15.75">
      <c r="A16" s="53"/>
      <c r="B16" s="8" t="s">
        <v>60</v>
      </c>
      <c r="C16" s="5" t="s">
        <v>78</v>
      </c>
      <c r="D16" s="7">
        <v>4.915</v>
      </c>
      <c r="E16" s="25">
        <f>258.31*D16</f>
        <v>1269.59365</v>
      </c>
    </row>
    <row r="17" spans="1:5" ht="15.75">
      <c r="A17" s="1"/>
      <c r="B17" s="1"/>
      <c r="C17" s="1"/>
      <c r="D17" s="2"/>
      <c r="E17" s="38">
        <f>SUM(E7:E16)</f>
        <v>10517.17365</v>
      </c>
    </row>
  </sheetData>
  <sheetProtection/>
  <mergeCells count="3">
    <mergeCell ref="A8:A9"/>
    <mergeCell ref="A10:A13"/>
    <mergeCell ref="A14:A1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4">
      <selection activeCell="F17" sqref="F17"/>
    </sheetView>
  </sheetViews>
  <sheetFormatPr defaultColWidth="9.140625" defaultRowHeight="12.75"/>
  <cols>
    <col min="1" max="1" width="28.421875" style="0" customWidth="1"/>
    <col min="2" max="2" width="42.140625" style="0" customWidth="1"/>
    <col min="3" max="5" width="14.00390625" style="0" customWidth="1"/>
  </cols>
  <sheetData>
    <row r="2" spans="1:5" ht="15.75">
      <c r="A2" s="1"/>
      <c r="B2" s="1" t="s">
        <v>174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1.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64" t="s">
        <v>129</v>
      </c>
      <c r="B7" s="8" t="s">
        <v>21</v>
      </c>
      <c r="C7" s="5" t="s">
        <v>7</v>
      </c>
      <c r="D7" s="7">
        <v>1</v>
      </c>
      <c r="E7" s="25">
        <f>789.55*D7</f>
        <v>789.55</v>
      </c>
    </row>
    <row r="8" spans="1:5" ht="15.75">
      <c r="A8" s="66"/>
      <c r="B8" s="8" t="s">
        <v>22</v>
      </c>
      <c r="C8" s="5" t="s">
        <v>23</v>
      </c>
      <c r="D8" s="7"/>
      <c r="E8" s="22">
        <f>756.87*D8</f>
        <v>0</v>
      </c>
    </row>
    <row r="9" spans="1:5" ht="15.75">
      <c r="A9" s="51" t="s">
        <v>130</v>
      </c>
      <c r="B9" s="8" t="s">
        <v>33</v>
      </c>
      <c r="C9" s="5" t="s">
        <v>10</v>
      </c>
      <c r="D9" s="7"/>
      <c r="E9" s="22">
        <f>1546.79*D9</f>
        <v>0</v>
      </c>
    </row>
    <row r="10" spans="1:5" ht="15.75">
      <c r="A10" s="52"/>
      <c r="B10" s="8" t="s">
        <v>43</v>
      </c>
      <c r="C10" s="5" t="s">
        <v>82</v>
      </c>
      <c r="D10" s="7">
        <v>7</v>
      </c>
      <c r="E10" s="22">
        <f>4117.15/7*D10</f>
        <v>4117.15</v>
      </c>
    </row>
    <row r="11" spans="1:5" ht="15.75">
      <c r="A11" s="51" t="s">
        <v>135</v>
      </c>
      <c r="B11" s="8" t="s">
        <v>47</v>
      </c>
      <c r="C11" s="5" t="s">
        <v>10</v>
      </c>
      <c r="D11" s="7">
        <v>6</v>
      </c>
      <c r="E11" s="22">
        <f>489.65*D11</f>
        <v>2937.8999999999996</v>
      </c>
    </row>
    <row r="12" spans="1:5" ht="15.75">
      <c r="A12" s="52"/>
      <c r="B12" s="10" t="s">
        <v>83</v>
      </c>
      <c r="C12" s="5" t="s">
        <v>10</v>
      </c>
      <c r="D12" s="7">
        <v>2</v>
      </c>
      <c r="E12" s="22">
        <f>756.94*D12</f>
        <v>1513.88</v>
      </c>
    </row>
    <row r="13" spans="1:5" ht="15.75">
      <c r="A13" s="52"/>
      <c r="B13" s="8" t="s">
        <v>41</v>
      </c>
      <c r="C13" s="5" t="s">
        <v>23</v>
      </c>
      <c r="D13" s="7"/>
      <c r="E13" s="22">
        <f>4670.09*D13</f>
        <v>0</v>
      </c>
    </row>
    <row r="14" spans="1:5" ht="15.75">
      <c r="A14" s="52"/>
      <c r="B14" s="11" t="s">
        <v>39</v>
      </c>
      <c r="C14" s="5" t="s">
        <v>15</v>
      </c>
      <c r="D14" s="7">
        <v>2</v>
      </c>
      <c r="E14" s="22">
        <f>305.33*D14</f>
        <v>610.66</v>
      </c>
    </row>
    <row r="15" spans="1:5" ht="15.75">
      <c r="A15" s="52"/>
      <c r="B15" s="8" t="s">
        <v>162</v>
      </c>
      <c r="C15" s="5" t="s">
        <v>15</v>
      </c>
      <c r="D15" s="7">
        <v>1</v>
      </c>
      <c r="E15" s="22">
        <f>588.82*D15+9200</f>
        <v>9788.82</v>
      </c>
    </row>
    <row r="16" spans="1:5" ht="15.75">
      <c r="A16" s="51" t="s">
        <v>132</v>
      </c>
      <c r="B16" s="8" t="s">
        <v>54</v>
      </c>
      <c r="C16" s="5" t="s">
        <v>55</v>
      </c>
      <c r="D16" s="7"/>
      <c r="E16" s="9"/>
    </row>
    <row r="17" spans="1:5" ht="15.75">
      <c r="A17" s="52"/>
      <c r="B17" s="8" t="s">
        <v>58</v>
      </c>
      <c r="C17" s="5" t="s">
        <v>15</v>
      </c>
      <c r="D17" s="7">
        <v>3</v>
      </c>
      <c r="E17" s="22">
        <f>92.12*D17</f>
        <v>276.36</v>
      </c>
    </row>
    <row r="18" spans="1:5" ht="15.75">
      <c r="A18" s="53"/>
      <c r="B18" s="8" t="s">
        <v>60</v>
      </c>
      <c r="C18" s="5" t="s">
        <v>78</v>
      </c>
      <c r="D18" s="7">
        <v>4.44</v>
      </c>
      <c r="E18" s="25">
        <f>258.31*D18</f>
        <v>1146.8964</v>
      </c>
    </row>
    <row r="19" spans="1:5" ht="39" customHeight="1">
      <c r="A19" s="51" t="s">
        <v>136</v>
      </c>
      <c r="B19" s="6" t="s">
        <v>75</v>
      </c>
      <c r="C19" s="5"/>
      <c r="D19" s="7">
        <v>6</v>
      </c>
      <c r="E19" s="25">
        <f>921.3*D19</f>
        <v>5527.799999999999</v>
      </c>
    </row>
    <row r="20" spans="1:5" ht="15.75">
      <c r="A20" s="53"/>
      <c r="B20" s="8" t="s">
        <v>105</v>
      </c>
      <c r="C20" s="5" t="s">
        <v>19</v>
      </c>
      <c r="D20" s="7"/>
      <c r="E20" s="25">
        <f>1351.97*D20</f>
        <v>0</v>
      </c>
    </row>
    <row r="21" spans="1:5" ht="15.75">
      <c r="A21" s="1"/>
      <c r="B21" s="1"/>
      <c r="C21" s="1"/>
      <c r="D21" s="2"/>
      <c r="E21" s="38">
        <f>SUM(E7:E20)</f>
        <v>26709.0164</v>
      </c>
    </row>
    <row r="22" spans="1:5" ht="14.25">
      <c r="A22" s="3"/>
      <c r="B22" s="3"/>
      <c r="C22" s="3"/>
      <c r="D22" s="13"/>
      <c r="E22" s="3"/>
    </row>
  </sheetData>
  <sheetProtection/>
  <mergeCells count="5">
    <mergeCell ref="A7:A8"/>
    <mergeCell ref="A9:A10"/>
    <mergeCell ref="A11:A15"/>
    <mergeCell ref="A16:A18"/>
    <mergeCell ref="A19:A20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4.57421875" style="0" customWidth="1"/>
    <col min="2" max="2" width="39.28125" style="0" customWidth="1"/>
    <col min="3" max="5" width="13.8515625" style="0" customWidth="1"/>
  </cols>
  <sheetData>
    <row r="2" spans="1:5" ht="15.75">
      <c r="A2" s="1"/>
      <c r="B2" s="1" t="s">
        <v>175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31.5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15.75">
      <c r="A6" s="49" t="s">
        <v>141</v>
      </c>
      <c r="B6" s="8" t="s">
        <v>74</v>
      </c>
      <c r="C6" s="5" t="s">
        <v>7</v>
      </c>
      <c r="D6" s="7"/>
      <c r="E6" s="22">
        <f>405.85*D6</f>
        <v>0</v>
      </c>
    </row>
    <row r="7" spans="1:5" ht="15.75">
      <c r="A7" s="50"/>
      <c r="B7" s="8" t="s">
        <v>176</v>
      </c>
      <c r="C7" s="5" t="s">
        <v>7</v>
      </c>
      <c r="D7" s="7">
        <f>4*6</f>
        <v>24</v>
      </c>
      <c r="E7" s="22">
        <f>335.12*D7</f>
        <v>8042.88</v>
      </c>
    </row>
    <row r="8" spans="1:5" ht="15.75">
      <c r="A8" s="8" t="s">
        <v>133</v>
      </c>
      <c r="B8" s="6" t="s">
        <v>65</v>
      </c>
      <c r="C8" s="5" t="s">
        <v>7</v>
      </c>
      <c r="D8" s="7">
        <v>17</v>
      </c>
      <c r="E8" s="25">
        <f>731.31*D8</f>
        <v>12432.269999999999</v>
      </c>
    </row>
    <row r="9" spans="1:5" ht="15.75">
      <c r="A9" s="64" t="s">
        <v>129</v>
      </c>
      <c r="B9" s="8" t="s">
        <v>21</v>
      </c>
      <c r="C9" s="5" t="s">
        <v>7</v>
      </c>
      <c r="D9" s="7">
        <v>2</v>
      </c>
      <c r="E9" s="25">
        <f>789.55*D9</f>
        <v>1579.1</v>
      </c>
    </row>
    <row r="10" spans="1:5" ht="15.75">
      <c r="A10" s="66"/>
      <c r="B10" s="8" t="s">
        <v>22</v>
      </c>
      <c r="C10" s="5" t="s">
        <v>23</v>
      </c>
      <c r="D10" s="7"/>
      <c r="E10" s="22">
        <f>756.87*D10</f>
        <v>0</v>
      </c>
    </row>
    <row r="11" spans="1:5" ht="15.75">
      <c r="A11" s="51" t="s">
        <v>130</v>
      </c>
      <c r="B11" s="8" t="s">
        <v>33</v>
      </c>
      <c r="C11" s="5" t="s">
        <v>10</v>
      </c>
      <c r="D11" s="7"/>
      <c r="E11" s="22">
        <f>1546.79*D11</f>
        <v>0</v>
      </c>
    </row>
    <row r="12" spans="1:5" ht="15.75">
      <c r="A12" s="52"/>
      <c r="B12" s="8" t="s">
        <v>43</v>
      </c>
      <c r="C12" s="5" t="s">
        <v>82</v>
      </c>
      <c r="D12" s="7">
        <v>14</v>
      </c>
      <c r="E12" s="25">
        <f>4117.15/7*D12</f>
        <v>8234.3</v>
      </c>
    </row>
    <row r="13" spans="1:5" ht="15.75">
      <c r="A13" s="51" t="s">
        <v>137</v>
      </c>
      <c r="B13" s="8" t="s">
        <v>54</v>
      </c>
      <c r="C13" s="5" t="s">
        <v>55</v>
      </c>
      <c r="D13" s="7"/>
      <c r="E13" s="9"/>
    </row>
    <row r="14" spans="1:5" ht="15.75">
      <c r="A14" s="52"/>
      <c r="B14" s="8" t="s">
        <v>58</v>
      </c>
      <c r="C14" s="5" t="s">
        <v>15</v>
      </c>
      <c r="D14" s="7">
        <v>4</v>
      </c>
      <c r="E14" s="22">
        <f>92.12*D14</f>
        <v>368.48</v>
      </c>
    </row>
    <row r="15" spans="1:5" ht="15.75">
      <c r="A15" s="53"/>
      <c r="B15" s="8" t="s">
        <v>60</v>
      </c>
      <c r="C15" s="5" t="s">
        <v>78</v>
      </c>
      <c r="D15" s="29">
        <v>7.286</v>
      </c>
      <c r="E15" s="25">
        <f>258.31*D15</f>
        <v>1882.04666</v>
      </c>
    </row>
    <row r="16" spans="1:5" ht="42" customHeight="1">
      <c r="A16" s="51" t="s">
        <v>136</v>
      </c>
      <c r="B16" s="6" t="s">
        <v>75</v>
      </c>
      <c r="C16" s="5"/>
      <c r="D16" s="7">
        <v>15</v>
      </c>
      <c r="E16" s="25">
        <f>921.3*D16</f>
        <v>13819.5</v>
      </c>
    </row>
    <row r="17" spans="1:5" ht="15.75">
      <c r="A17" s="53"/>
      <c r="B17" s="8" t="s">
        <v>105</v>
      </c>
      <c r="C17" s="5" t="s">
        <v>19</v>
      </c>
      <c r="D17" s="7"/>
      <c r="E17" s="22">
        <f>1351.97*D17</f>
        <v>0</v>
      </c>
    </row>
    <row r="18" spans="1:5" ht="15.75">
      <c r="A18" s="1"/>
      <c r="B18" s="1"/>
      <c r="C18" s="1"/>
      <c r="D18" s="2"/>
      <c r="E18" s="38">
        <f>SUM(E6:E17)</f>
        <v>46358.57665999999</v>
      </c>
    </row>
  </sheetData>
  <sheetProtection/>
  <mergeCells count="5">
    <mergeCell ref="A6:A7"/>
    <mergeCell ref="A9:A10"/>
    <mergeCell ref="A11:A12"/>
    <mergeCell ref="A13:A15"/>
    <mergeCell ref="A16:A1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A15" sqref="A15:A20"/>
    </sheetView>
  </sheetViews>
  <sheetFormatPr defaultColWidth="9.140625" defaultRowHeight="12.75"/>
  <cols>
    <col min="1" max="1" width="23.7109375" style="0" customWidth="1"/>
    <col min="2" max="2" width="40.421875" style="0" customWidth="1"/>
    <col min="3" max="5" width="15.7109375" style="0" customWidth="1"/>
  </cols>
  <sheetData>
    <row r="2" spans="1:5" ht="15.75">
      <c r="A2" s="1"/>
      <c r="B2" s="1" t="s">
        <v>177</v>
      </c>
      <c r="C2" s="1"/>
      <c r="D2" s="2"/>
      <c r="E2" s="1"/>
    </row>
    <row r="3" spans="1:5" ht="15.75">
      <c r="A3" s="1"/>
      <c r="B3" s="14"/>
      <c r="C3" s="1"/>
      <c r="D3" s="2"/>
      <c r="E3" s="1"/>
    </row>
    <row r="4" spans="1:5" ht="15.75">
      <c r="A4" s="1"/>
      <c r="B4" s="14" t="s">
        <v>127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1.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49" t="s">
        <v>141</v>
      </c>
      <c r="B7" s="8" t="s">
        <v>178</v>
      </c>
      <c r="C7" s="5" t="s">
        <v>7</v>
      </c>
      <c r="D7" s="7"/>
      <c r="E7" s="22">
        <v>25000</v>
      </c>
    </row>
    <row r="8" spans="1:5" ht="15.75">
      <c r="A8" s="60"/>
      <c r="B8" s="8" t="s">
        <v>114</v>
      </c>
      <c r="C8" s="5" t="s">
        <v>7</v>
      </c>
      <c r="D8" s="7"/>
      <c r="E8" s="22">
        <f>190.26*D8</f>
        <v>0</v>
      </c>
    </row>
    <row r="9" spans="1:5" ht="15.75">
      <c r="A9" s="24" t="s">
        <v>133</v>
      </c>
      <c r="B9" s="6" t="s">
        <v>65</v>
      </c>
      <c r="C9" s="5" t="s">
        <v>7</v>
      </c>
      <c r="D9" s="7">
        <v>35</v>
      </c>
      <c r="E9" s="25">
        <f>731.31*D9</f>
        <v>25595.85</v>
      </c>
    </row>
    <row r="10" spans="1:5" ht="15.75">
      <c r="A10" s="51" t="s">
        <v>129</v>
      </c>
      <c r="B10" s="8" t="s">
        <v>21</v>
      </c>
      <c r="C10" s="5" t="s">
        <v>7</v>
      </c>
      <c r="D10" s="7">
        <v>3</v>
      </c>
      <c r="E10" s="25">
        <f>789.55*D10</f>
        <v>2368.6499999999996</v>
      </c>
    </row>
    <row r="11" spans="1:5" ht="15.75">
      <c r="A11" s="52"/>
      <c r="B11" s="8" t="s">
        <v>22</v>
      </c>
      <c r="C11" s="5" t="s">
        <v>23</v>
      </c>
      <c r="D11" s="7"/>
      <c r="E11" s="22">
        <f>756.87*D11</f>
        <v>0</v>
      </c>
    </row>
    <row r="12" spans="1:5" ht="15.75">
      <c r="A12" s="51" t="s">
        <v>130</v>
      </c>
      <c r="B12" s="8" t="s">
        <v>33</v>
      </c>
      <c r="C12" s="5" t="s">
        <v>10</v>
      </c>
      <c r="D12" s="7"/>
      <c r="E12" s="22">
        <f>1546.79*D12</f>
        <v>0</v>
      </c>
    </row>
    <row r="13" spans="1:5" ht="15.75">
      <c r="A13" s="52"/>
      <c r="B13" s="8" t="s">
        <v>43</v>
      </c>
      <c r="C13" s="5" t="s">
        <v>82</v>
      </c>
      <c r="D13" s="7">
        <v>21</v>
      </c>
      <c r="E13" s="25">
        <f>4117.15/7*D13</f>
        <v>12351.45</v>
      </c>
    </row>
    <row r="14" spans="1:5" ht="18.75">
      <c r="A14" s="53"/>
      <c r="B14" s="8" t="s">
        <v>44</v>
      </c>
      <c r="C14" s="5" t="s">
        <v>45</v>
      </c>
      <c r="D14" s="7">
        <v>10</v>
      </c>
      <c r="E14" s="25">
        <f>228.59*D14</f>
        <v>2285.9</v>
      </c>
    </row>
    <row r="15" spans="1:5" ht="15.75">
      <c r="A15" s="51" t="s">
        <v>135</v>
      </c>
      <c r="B15" s="8" t="s">
        <v>47</v>
      </c>
      <c r="C15" s="5" t="s">
        <v>10</v>
      </c>
      <c r="D15" s="7">
        <v>8</v>
      </c>
      <c r="E15" s="22">
        <f>489.65*D15</f>
        <v>3917.2</v>
      </c>
    </row>
    <row r="16" spans="1:5" ht="15.75">
      <c r="A16" s="52"/>
      <c r="B16" s="10" t="s">
        <v>83</v>
      </c>
      <c r="C16" s="5" t="s">
        <v>10</v>
      </c>
      <c r="D16" s="7">
        <v>4</v>
      </c>
      <c r="E16" s="22">
        <f>756.94*D16</f>
        <v>3027.76</v>
      </c>
    </row>
    <row r="17" spans="1:5" ht="15.75">
      <c r="A17" s="52"/>
      <c r="B17" s="8" t="s">
        <v>41</v>
      </c>
      <c r="C17" s="5" t="s">
        <v>23</v>
      </c>
      <c r="D17" s="7">
        <v>1</v>
      </c>
      <c r="E17" s="22">
        <f>4670.09*D17</f>
        <v>4670.09</v>
      </c>
    </row>
    <row r="18" spans="1:5" ht="15.75">
      <c r="A18" s="52"/>
      <c r="B18" s="11" t="s">
        <v>37</v>
      </c>
      <c r="C18" s="5" t="s">
        <v>15</v>
      </c>
      <c r="D18" s="7">
        <v>2</v>
      </c>
      <c r="E18" s="22">
        <f>497.45*D18</f>
        <v>994.9</v>
      </c>
    </row>
    <row r="19" spans="1:5" ht="15.75">
      <c r="A19" s="52"/>
      <c r="B19" s="11" t="s">
        <v>39</v>
      </c>
      <c r="C19" s="5" t="s">
        <v>15</v>
      </c>
      <c r="D19" s="7">
        <v>2</v>
      </c>
      <c r="E19" s="22">
        <f>305.33*D19</f>
        <v>610.66</v>
      </c>
    </row>
    <row r="20" spans="1:5" ht="15.75">
      <c r="A20" s="52"/>
      <c r="B20" s="8" t="s">
        <v>50</v>
      </c>
      <c r="C20" s="5" t="s">
        <v>10</v>
      </c>
      <c r="D20" s="7">
        <v>5</v>
      </c>
      <c r="E20" s="22">
        <f>890.37*D20</f>
        <v>4451.85</v>
      </c>
    </row>
    <row r="21" spans="1:5" ht="15.75">
      <c r="A21" s="51" t="s">
        <v>137</v>
      </c>
      <c r="B21" s="8" t="s">
        <v>54</v>
      </c>
      <c r="C21" s="5" t="s">
        <v>55</v>
      </c>
      <c r="D21" s="7"/>
      <c r="E21" s="9"/>
    </row>
    <row r="22" spans="1:5" ht="15.75">
      <c r="A22" s="52"/>
      <c r="B22" s="12" t="s">
        <v>57</v>
      </c>
      <c r="C22" s="5" t="s">
        <v>15</v>
      </c>
      <c r="D22" s="7">
        <v>5</v>
      </c>
      <c r="E22" s="22">
        <f>1472.29*D22</f>
        <v>7361.45</v>
      </c>
    </row>
    <row r="23" spans="1:5" ht="15.75">
      <c r="A23" s="53"/>
      <c r="B23" s="8" t="s">
        <v>60</v>
      </c>
      <c r="C23" s="5" t="s">
        <v>78</v>
      </c>
      <c r="D23" s="29">
        <v>3.235</v>
      </c>
      <c r="E23" s="25">
        <f>258.31*D23</f>
        <v>835.63285</v>
      </c>
    </row>
    <row r="24" spans="1:5" ht="15.75">
      <c r="A24" s="1"/>
      <c r="B24" s="1"/>
      <c r="C24" s="1"/>
      <c r="D24" s="2"/>
      <c r="E24" s="38">
        <f>SUM(E7:E23)</f>
        <v>93471.39284999997</v>
      </c>
    </row>
  </sheetData>
  <sheetProtection/>
  <mergeCells count="5">
    <mergeCell ref="A7:A8"/>
    <mergeCell ref="A10:A11"/>
    <mergeCell ref="A12:A14"/>
    <mergeCell ref="A15:A20"/>
    <mergeCell ref="A21:A2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5.8515625" style="0" customWidth="1"/>
    <col min="2" max="2" width="38.00390625" style="0" customWidth="1"/>
    <col min="3" max="3" width="13.00390625" style="0" customWidth="1"/>
    <col min="4" max="4" width="15.140625" style="0" customWidth="1"/>
    <col min="5" max="5" width="12.421875" style="0" customWidth="1"/>
  </cols>
  <sheetData>
    <row r="2" spans="1:5" ht="15.75">
      <c r="A2" s="1"/>
      <c r="B2" s="1" t="s">
        <v>179</v>
      </c>
      <c r="C2" s="1"/>
      <c r="D2" s="2"/>
      <c r="E2" s="1"/>
    </row>
    <row r="3" spans="1:5" ht="15.75">
      <c r="A3" s="1"/>
      <c r="B3" s="1" t="s">
        <v>180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1.25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24" t="s">
        <v>150</v>
      </c>
      <c r="B7" s="6" t="s">
        <v>65</v>
      </c>
      <c r="C7" s="5" t="s">
        <v>7</v>
      </c>
      <c r="D7" s="31">
        <v>17</v>
      </c>
      <c r="E7" s="25">
        <f>731.31*D7</f>
        <v>12432.269999999999</v>
      </c>
    </row>
    <row r="8" spans="1:5" ht="15.75">
      <c r="A8" s="51" t="s">
        <v>134</v>
      </c>
      <c r="B8" s="8" t="s">
        <v>21</v>
      </c>
      <c r="C8" s="5" t="s">
        <v>7</v>
      </c>
      <c r="D8" s="7">
        <v>2</v>
      </c>
      <c r="E8" s="25">
        <f>789.55*D8</f>
        <v>1579.1</v>
      </c>
    </row>
    <row r="9" spans="1:5" ht="15.75">
      <c r="A9" s="53"/>
      <c r="B9" s="8" t="s">
        <v>22</v>
      </c>
      <c r="C9" s="5" t="s">
        <v>23</v>
      </c>
      <c r="D9" s="7"/>
      <c r="E9" s="22">
        <f>756.87*D9</f>
        <v>0</v>
      </c>
    </row>
    <row r="10" spans="1:5" ht="15.75">
      <c r="A10" s="69" t="s">
        <v>130</v>
      </c>
      <c r="B10" s="8" t="s">
        <v>33</v>
      </c>
      <c r="C10" s="5" t="s">
        <v>10</v>
      </c>
      <c r="D10" s="7"/>
      <c r="E10" s="22">
        <f>1546.79*D10</f>
        <v>0</v>
      </c>
    </row>
    <row r="11" spans="1:5" ht="15.75">
      <c r="A11" s="70"/>
      <c r="B11" s="8" t="s">
        <v>43</v>
      </c>
      <c r="C11" s="5" t="s">
        <v>82</v>
      </c>
      <c r="D11" s="7">
        <v>7</v>
      </c>
      <c r="E11" s="22">
        <f>4117.15/7*D11</f>
        <v>4117.15</v>
      </c>
    </row>
    <row r="12" spans="1:5" ht="15.75">
      <c r="A12" s="51" t="s">
        <v>135</v>
      </c>
      <c r="B12" s="8" t="s">
        <v>47</v>
      </c>
      <c r="C12" s="5" t="s">
        <v>10</v>
      </c>
      <c r="D12" s="7">
        <v>8</v>
      </c>
      <c r="E12" s="22">
        <f>489.65*D12</f>
        <v>3917.2</v>
      </c>
    </row>
    <row r="13" spans="1:5" ht="15.75">
      <c r="A13" s="52"/>
      <c r="B13" s="10" t="s">
        <v>83</v>
      </c>
      <c r="C13" s="5" t="s">
        <v>10</v>
      </c>
      <c r="D13" s="7">
        <v>4</v>
      </c>
      <c r="E13" s="22">
        <f>756.94*D13</f>
        <v>3027.76</v>
      </c>
    </row>
    <row r="14" spans="1:5" ht="15.75">
      <c r="A14" s="52"/>
      <c r="B14" s="8" t="s">
        <v>41</v>
      </c>
      <c r="C14" s="5" t="s">
        <v>23</v>
      </c>
      <c r="D14" s="7"/>
      <c r="E14" s="22">
        <f>4670.09*D14</f>
        <v>0</v>
      </c>
    </row>
    <row r="15" spans="1:5" ht="15.75">
      <c r="A15" s="37"/>
      <c r="B15" s="11" t="s">
        <v>37</v>
      </c>
      <c r="C15" s="5" t="s">
        <v>15</v>
      </c>
      <c r="D15" s="7">
        <v>2</v>
      </c>
      <c r="E15" s="22">
        <f>497.45*D15</f>
        <v>994.9</v>
      </c>
    </row>
    <row r="16" spans="1:5" ht="15.75">
      <c r="A16" s="37"/>
      <c r="B16" s="11" t="s">
        <v>39</v>
      </c>
      <c r="C16" s="5" t="s">
        <v>15</v>
      </c>
      <c r="D16" s="7">
        <v>2</v>
      </c>
      <c r="E16" s="22">
        <f>305.33*D16</f>
        <v>610.66</v>
      </c>
    </row>
    <row r="17" spans="1:5" ht="64.5" customHeight="1">
      <c r="A17" s="41" t="s">
        <v>137</v>
      </c>
      <c r="B17" s="8" t="s">
        <v>58</v>
      </c>
      <c r="C17" s="5" t="s">
        <v>15</v>
      </c>
      <c r="D17" s="7">
        <v>2</v>
      </c>
      <c r="E17" s="22">
        <f>92.12*D17</f>
        <v>184.24</v>
      </c>
    </row>
    <row r="18" spans="1:5" ht="15.75">
      <c r="A18" s="37"/>
      <c r="B18" s="8" t="s">
        <v>59</v>
      </c>
      <c r="C18" s="5" t="s">
        <v>15</v>
      </c>
      <c r="D18" s="7">
        <v>1</v>
      </c>
      <c r="E18" s="22">
        <f>546.92*D18</f>
        <v>546.92</v>
      </c>
    </row>
    <row r="19" spans="1:5" ht="15.75">
      <c r="A19" s="42"/>
      <c r="B19" s="8" t="s">
        <v>60</v>
      </c>
      <c r="C19" s="5" t="s">
        <v>78</v>
      </c>
      <c r="D19" s="29">
        <v>1.638</v>
      </c>
      <c r="E19" s="25">
        <f>258.31*D19</f>
        <v>423.11177999999995</v>
      </c>
    </row>
    <row r="20" spans="1:5" ht="15.75">
      <c r="A20" s="1"/>
      <c r="B20" s="1"/>
      <c r="C20" s="1"/>
      <c r="D20" s="2"/>
      <c r="E20" s="38">
        <f>SUM(E7:E19)</f>
        <v>27833.311779999996</v>
      </c>
    </row>
    <row r="21" spans="1:5" ht="14.25">
      <c r="A21" s="3"/>
      <c r="B21" s="3"/>
      <c r="C21" s="3"/>
      <c r="D21" s="13"/>
      <c r="E21" s="3"/>
    </row>
  </sheetData>
  <sheetProtection/>
  <mergeCells count="3">
    <mergeCell ref="A8:A9"/>
    <mergeCell ref="A10:A11"/>
    <mergeCell ref="A12:A1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5" width="12.00390625" style="0" customWidth="1"/>
  </cols>
  <sheetData>
    <row r="2" spans="1:5" ht="15.75">
      <c r="A2" s="1"/>
      <c r="B2" s="1" t="s">
        <v>181</v>
      </c>
      <c r="C2" s="1"/>
      <c r="D2" s="2"/>
      <c r="E2" s="1"/>
    </row>
    <row r="3" spans="1:5" ht="15.75">
      <c r="A3" s="1"/>
      <c r="B3" s="1" t="s">
        <v>180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9.5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24.75" customHeight="1">
      <c r="A7" s="23" t="s">
        <v>133</v>
      </c>
      <c r="B7" s="6" t="s">
        <v>13</v>
      </c>
      <c r="C7" s="5"/>
      <c r="D7" s="7"/>
      <c r="E7" s="8"/>
    </row>
    <row r="8" spans="1:5" ht="15.75">
      <c r="A8" s="24"/>
      <c r="B8" s="8" t="s">
        <v>14</v>
      </c>
      <c r="C8" s="5" t="s">
        <v>15</v>
      </c>
      <c r="D8" s="7">
        <v>1</v>
      </c>
      <c r="E8" s="22">
        <f>734.88*D8</f>
        <v>734.88</v>
      </c>
    </row>
    <row r="9" spans="1:5" ht="15.75">
      <c r="A9" s="24"/>
      <c r="B9" s="8" t="s">
        <v>16</v>
      </c>
      <c r="C9" s="5" t="s">
        <v>15</v>
      </c>
      <c r="D9" s="7">
        <v>1</v>
      </c>
      <c r="E9" s="22">
        <f>498.86*D9</f>
        <v>498.86</v>
      </c>
    </row>
    <row r="10" spans="1:5" ht="15.75">
      <c r="A10" s="24"/>
      <c r="B10" s="8" t="s">
        <v>17</v>
      </c>
      <c r="C10" s="5" t="s">
        <v>10</v>
      </c>
      <c r="D10" s="7">
        <v>4</v>
      </c>
      <c r="E10" s="22">
        <f>658.58*D10</f>
        <v>2634.32</v>
      </c>
    </row>
    <row r="11" spans="1:5" ht="15.75">
      <c r="A11" s="51" t="s">
        <v>129</v>
      </c>
      <c r="B11" s="8" t="s">
        <v>21</v>
      </c>
      <c r="C11" s="5" t="s">
        <v>7</v>
      </c>
      <c r="D11" s="7">
        <v>5</v>
      </c>
      <c r="E11" s="25">
        <f>789.55*D11</f>
        <v>3947.75</v>
      </c>
    </row>
    <row r="12" spans="1:5" ht="15.75">
      <c r="A12" s="52"/>
      <c r="B12" s="8" t="s">
        <v>22</v>
      </c>
      <c r="C12" s="5" t="s">
        <v>23</v>
      </c>
      <c r="D12" s="7"/>
      <c r="E12" s="22">
        <f>756.87*D12</f>
        <v>0</v>
      </c>
    </row>
    <row r="13" spans="1:5" ht="15.75">
      <c r="A13" s="43"/>
      <c r="B13" s="8" t="s">
        <v>71</v>
      </c>
      <c r="C13" s="5" t="s">
        <v>15</v>
      </c>
      <c r="D13" s="7">
        <v>2</v>
      </c>
      <c r="E13" s="22">
        <f>1645.23*D13</f>
        <v>3290.46</v>
      </c>
    </row>
    <row r="14" spans="1:5" ht="32.25" customHeight="1">
      <c r="A14" s="41" t="s">
        <v>32</v>
      </c>
      <c r="B14" s="8" t="s">
        <v>33</v>
      </c>
      <c r="C14" s="5" t="s">
        <v>10</v>
      </c>
      <c r="D14" s="7"/>
      <c r="E14" s="22">
        <f>1546.79*D14</f>
        <v>0</v>
      </c>
    </row>
    <row r="15" spans="1:5" ht="15.75">
      <c r="A15" s="37"/>
      <c r="B15" s="8" t="s">
        <v>43</v>
      </c>
      <c r="C15" s="5" t="s">
        <v>82</v>
      </c>
      <c r="D15" s="7">
        <v>14</v>
      </c>
      <c r="E15" s="22">
        <f>4117.15/7*D15</f>
        <v>8234.3</v>
      </c>
    </row>
    <row r="16" spans="1:5" ht="15.75">
      <c r="A16" s="51" t="s">
        <v>135</v>
      </c>
      <c r="B16" s="8" t="s">
        <v>47</v>
      </c>
      <c r="C16" s="5" t="s">
        <v>10</v>
      </c>
      <c r="D16" s="7">
        <v>8</v>
      </c>
      <c r="E16" s="22">
        <f>489.65*D16</f>
        <v>3917.2</v>
      </c>
    </row>
    <row r="17" spans="1:5" ht="15.75">
      <c r="A17" s="52"/>
      <c r="B17" s="10" t="s">
        <v>83</v>
      </c>
      <c r="C17" s="5" t="s">
        <v>10</v>
      </c>
      <c r="D17" s="7">
        <v>4</v>
      </c>
      <c r="E17" s="22">
        <f>756.94*D17</f>
        <v>3027.76</v>
      </c>
    </row>
    <row r="18" spans="1:5" ht="15.75">
      <c r="A18" s="52"/>
      <c r="B18" s="8" t="s">
        <v>41</v>
      </c>
      <c r="C18" s="5" t="s">
        <v>23</v>
      </c>
      <c r="D18" s="7"/>
      <c r="E18" s="22">
        <f>4670.09*D18</f>
        <v>0</v>
      </c>
    </row>
    <row r="19" spans="1:5" ht="15.75">
      <c r="A19" s="37"/>
      <c r="B19" s="11" t="s">
        <v>37</v>
      </c>
      <c r="C19" s="5" t="s">
        <v>15</v>
      </c>
      <c r="D19" s="7">
        <v>2</v>
      </c>
      <c r="E19" s="22">
        <f>497.45*D19</f>
        <v>994.9</v>
      </c>
    </row>
    <row r="20" spans="1:5" ht="15.75">
      <c r="A20" s="37"/>
      <c r="B20" s="11" t="s">
        <v>39</v>
      </c>
      <c r="C20" s="5" t="s">
        <v>15</v>
      </c>
      <c r="D20" s="7">
        <v>2</v>
      </c>
      <c r="E20" s="22">
        <f>305.33*D20</f>
        <v>610.66</v>
      </c>
    </row>
    <row r="21" spans="1:5" ht="15.75">
      <c r="A21" s="37"/>
      <c r="B21" s="8" t="s">
        <v>50</v>
      </c>
      <c r="C21" s="5" t="s">
        <v>10</v>
      </c>
      <c r="D21" s="7">
        <v>4</v>
      </c>
      <c r="E21" s="22">
        <f>890.37*D21</f>
        <v>3561.48</v>
      </c>
    </row>
    <row r="22" spans="1:5" ht="15.75">
      <c r="A22" s="42"/>
      <c r="B22" s="8" t="s">
        <v>120</v>
      </c>
      <c r="C22" s="5" t="s">
        <v>15</v>
      </c>
      <c r="D22" s="7">
        <v>1</v>
      </c>
      <c r="E22" s="22">
        <f>1824.71*D22</f>
        <v>1824.71</v>
      </c>
    </row>
    <row r="23" spans="1:5" ht="51" customHeight="1">
      <c r="A23" s="51" t="s">
        <v>137</v>
      </c>
      <c r="B23" s="6" t="s">
        <v>56</v>
      </c>
      <c r="C23" s="5" t="s">
        <v>15</v>
      </c>
      <c r="D23" s="7"/>
      <c r="E23" s="22">
        <f>1032.4*D23</f>
        <v>0</v>
      </c>
    </row>
    <row r="24" spans="1:5" ht="15.75">
      <c r="A24" s="52"/>
      <c r="B24" s="8" t="s">
        <v>58</v>
      </c>
      <c r="C24" s="5" t="s">
        <v>15</v>
      </c>
      <c r="D24" s="7">
        <v>3</v>
      </c>
      <c r="E24" s="22">
        <f>92.12*D24</f>
        <v>276.36</v>
      </c>
    </row>
    <row r="25" spans="1:5" ht="15.75">
      <c r="A25" s="42"/>
      <c r="B25" s="8" t="s">
        <v>60</v>
      </c>
      <c r="C25" s="5" t="s">
        <v>78</v>
      </c>
      <c r="D25" s="7">
        <v>5.4</v>
      </c>
      <c r="E25" s="22">
        <f>258.31*D25</f>
        <v>1394.874</v>
      </c>
    </row>
    <row r="26" spans="1:5" ht="15.75">
      <c r="A26" s="1"/>
      <c r="B26" s="1"/>
      <c r="C26" s="1"/>
      <c r="D26" s="2"/>
      <c r="E26" s="38">
        <f>SUM(E7:E25)</f>
        <v>34948.514</v>
      </c>
    </row>
  </sheetData>
  <sheetProtection/>
  <mergeCells count="3">
    <mergeCell ref="A11:A12"/>
    <mergeCell ref="A16:A18"/>
    <mergeCell ref="A23:A2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3">
      <selection activeCell="B38" sqref="B38"/>
    </sheetView>
  </sheetViews>
  <sheetFormatPr defaultColWidth="9.140625" defaultRowHeight="12.75"/>
  <cols>
    <col min="1" max="1" width="21.7109375" style="0" customWidth="1"/>
    <col min="2" max="2" width="42.7109375" style="0" customWidth="1"/>
    <col min="3" max="5" width="13.57421875" style="0" customWidth="1"/>
  </cols>
  <sheetData>
    <row r="2" spans="1:5" ht="15.75">
      <c r="A2" s="1"/>
      <c r="B2" s="1" t="s">
        <v>182</v>
      </c>
      <c r="C2" s="1"/>
      <c r="D2" s="2"/>
      <c r="E2" s="1"/>
    </row>
    <row r="3" spans="1:5" ht="15.75">
      <c r="A3" s="1"/>
      <c r="B3" s="1" t="s">
        <v>180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1.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29.25" customHeight="1">
      <c r="A7" s="60" t="s">
        <v>133</v>
      </c>
      <c r="B7" s="6" t="s">
        <v>13</v>
      </c>
      <c r="C7" s="5"/>
      <c r="D7" s="7"/>
      <c r="E7" s="8"/>
    </row>
    <row r="8" spans="1:5" ht="15.75">
      <c r="A8" s="60"/>
      <c r="B8" s="8" t="s">
        <v>14</v>
      </c>
      <c r="C8" s="5" t="s">
        <v>15</v>
      </c>
      <c r="D8" s="7">
        <v>1</v>
      </c>
      <c r="E8" s="22">
        <f>734.88*D8</f>
        <v>734.88</v>
      </c>
    </row>
    <row r="9" spans="1:5" ht="15.75">
      <c r="A9" s="60"/>
      <c r="B9" s="8" t="s">
        <v>16</v>
      </c>
      <c r="C9" s="5" t="s">
        <v>15</v>
      </c>
      <c r="D9" s="7">
        <v>2</v>
      </c>
      <c r="E9" s="22">
        <f>498.86*D9</f>
        <v>997.72</v>
      </c>
    </row>
    <row r="10" spans="1:5" ht="15.75">
      <c r="A10" s="60"/>
      <c r="B10" s="8" t="s">
        <v>17</v>
      </c>
      <c r="C10" s="5" t="s">
        <v>10</v>
      </c>
      <c r="D10" s="7">
        <v>2</v>
      </c>
      <c r="E10" s="22">
        <f>658.58*D10</f>
        <v>1317.16</v>
      </c>
    </row>
    <row r="11" spans="1:5" ht="15.75">
      <c r="A11" s="64" t="s">
        <v>129</v>
      </c>
      <c r="B11" s="8" t="s">
        <v>21</v>
      </c>
      <c r="C11" s="5" t="s">
        <v>7</v>
      </c>
      <c r="D11" s="7">
        <v>2</v>
      </c>
      <c r="E11" s="25">
        <f>789.55*D11</f>
        <v>1579.1</v>
      </c>
    </row>
    <row r="12" spans="1:5" ht="15.75">
      <c r="A12" s="65"/>
      <c r="B12" s="8" t="s">
        <v>22</v>
      </c>
      <c r="C12" s="5" t="s">
        <v>23</v>
      </c>
      <c r="D12" s="7"/>
      <c r="E12" s="22">
        <f>756.87*D12</f>
        <v>0</v>
      </c>
    </row>
    <row r="13" spans="1:5" ht="15.75">
      <c r="A13" s="51" t="s">
        <v>130</v>
      </c>
      <c r="B13" s="8" t="s">
        <v>33</v>
      </c>
      <c r="C13" s="5" t="s">
        <v>10</v>
      </c>
      <c r="D13" s="7"/>
      <c r="E13" s="22">
        <f>1546.79*D13</f>
        <v>0</v>
      </c>
    </row>
    <row r="14" spans="1:5" ht="15.75">
      <c r="A14" s="52"/>
      <c r="B14" s="8" t="s">
        <v>43</v>
      </c>
      <c r="C14" s="5" t="s">
        <v>82</v>
      </c>
      <c r="D14" s="7">
        <v>14</v>
      </c>
      <c r="E14" s="22">
        <f>4117.15/7*D14</f>
        <v>8234.3</v>
      </c>
    </row>
    <row r="15" spans="1:5" ht="15.75">
      <c r="A15" s="51" t="s">
        <v>46</v>
      </c>
      <c r="B15" s="8" t="s">
        <v>47</v>
      </c>
      <c r="C15" s="5" t="s">
        <v>10</v>
      </c>
      <c r="D15" s="7">
        <v>8</v>
      </c>
      <c r="E15" s="22">
        <f>489.65*D15</f>
        <v>3917.2</v>
      </c>
    </row>
    <row r="16" spans="1:5" ht="15.75">
      <c r="A16" s="52"/>
      <c r="B16" s="10" t="s">
        <v>83</v>
      </c>
      <c r="C16" s="5" t="s">
        <v>10</v>
      </c>
      <c r="D16" s="7">
        <v>4</v>
      </c>
      <c r="E16" s="22">
        <f>756.94*D16</f>
        <v>3027.76</v>
      </c>
    </row>
    <row r="17" spans="1:5" ht="15.75">
      <c r="A17" s="52"/>
      <c r="B17" s="8" t="s">
        <v>41</v>
      </c>
      <c r="C17" s="5" t="s">
        <v>23</v>
      </c>
      <c r="D17" s="7"/>
      <c r="E17" s="22">
        <f>4670.09*D17</f>
        <v>0</v>
      </c>
    </row>
    <row r="18" spans="1:5" ht="15.75">
      <c r="A18" s="52"/>
      <c r="B18" s="11" t="s">
        <v>37</v>
      </c>
      <c r="C18" s="5" t="s">
        <v>15</v>
      </c>
      <c r="D18" s="7">
        <v>2</v>
      </c>
      <c r="E18" s="22">
        <f>497.45*D18</f>
        <v>994.9</v>
      </c>
    </row>
    <row r="19" spans="1:5" ht="15.75">
      <c r="A19" s="52"/>
      <c r="B19" s="11" t="s">
        <v>39</v>
      </c>
      <c r="C19" s="5" t="s">
        <v>15</v>
      </c>
      <c r="D19" s="7">
        <v>2</v>
      </c>
      <c r="E19" s="22">
        <f>305.33*D19</f>
        <v>610.66</v>
      </c>
    </row>
    <row r="20" spans="1:5" ht="15.75">
      <c r="A20" s="52"/>
      <c r="B20" s="8" t="s">
        <v>50</v>
      </c>
      <c r="C20" s="5" t="s">
        <v>10</v>
      </c>
      <c r="D20" s="7">
        <v>5</v>
      </c>
      <c r="E20" s="25">
        <f>890.37*D20</f>
        <v>4451.85</v>
      </c>
    </row>
    <row r="21" spans="1:5" ht="15.75">
      <c r="A21" s="52"/>
      <c r="B21" s="8" t="s">
        <v>97</v>
      </c>
      <c r="C21" s="5" t="s">
        <v>98</v>
      </c>
      <c r="D21" s="7">
        <v>1</v>
      </c>
      <c r="E21" s="9">
        <f>9267.6*D21</f>
        <v>9267.6</v>
      </c>
    </row>
    <row r="22" spans="1:5" ht="15.75">
      <c r="A22" s="53"/>
      <c r="B22" s="8" t="s">
        <v>120</v>
      </c>
      <c r="C22" s="5" t="s">
        <v>15</v>
      </c>
      <c r="D22" s="7">
        <v>1</v>
      </c>
      <c r="E22" s="22">
        <f>1824.71*D22</f>
        <v>1824.71</v>
      </c>
    </row>
    <row r="23" spans="1:5" ht="15.75">
      <c r="A23" s="51" t="s">
        <v>137</v>
      </c>
      <c r="B23" s="8" t="s">
        <v>54</v>
      </c>
      <c r="C23" s="5" t="s">
        <v>55</v>
      </c>
      <c r="D23" s="7"/>
      <c r="E23" s="9"/>
    </row>
    <row r="24" spans="1:5" ht="15.75">
      <c r="A24" s="52"/>
      <c r="B24" s="8" t="s">
        <v>58</v>
      </c>
      <c r="C24" s="5" t="s">
        <v>15</v>
      </c>
      <c r="D24" s="7">
        <v>2</v>
      </c>
      <c r="E24" s="22">
        <f>92.12*D24</f>
        <v>184.24</v>
      </c>
    </row>
    <row r="25" spans="1:5" ht="15.75">
      <c r="A25" s="53"/>
      <c r="B25" s="8" t="s">
        <v>60</v>
      </c>
      <c r="C25" s="5" t="s">
        <v>78</v>
      </c>
      <c r="D25" s="29">
        <v>2.41</v>
      </c>
      <c r="E25" s="25">
        <f>258.31*D25</f>
        <v>622.5271</v>
      </c>
    </row>
    <row r="26" spans="1:5" ht="15.75">
      <c r="A26" s="1"/>
      <c r="B26" s="1"/>
      <c r="C26" s="1"/>
      <c r="D26" s="2"/>
      <c r="E26" s="38">
        <f>SUM(E7:E25)</f>
        <v>37764.6071</v>
      </c>
    </row>
  </sheetData>
  <sheetProtection/>
  <mergeCells count="5">
    <mergeCell ref="A7:A10"/>
    <mergeCell ref="A11:A12"/>
    <mergeCell ref="A13:A14"/>
    <mergeCell ref="A15:A22"/>
    <mergeCell ref="A23:A2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4.28125" style="0" customWidth="1"/>
    <col min="2" max="2" width="38.140625" style="0" customWidth="1"/>
    <col min="3" max="5" width="14.28125" style="0" customWidth="1"/>
  </cols>
  <sheetData>
    <row r="2" spans="1:5" ht="15.75">
      <c r="A2" s="1"/>
      <c r="B2" s="1" t="s">
        <v>183</v>
      </c>
      <c r="C2" s="1"/>
      <c r="D2" s="2"/>
      <c r="E2" s="1"/>
    </row>
    <row r="3" spans="1:5" ht="15.75">
      <c r="A3" s="1"/>
      <c r="B3" s="1" t="s">
        <v>180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39.75" customHeight="1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25.5" customHeight="1">
      <c r="A6" s="60" t="s">
        <v>133</v>
      </c>
      <c r="B6" s="6" t="s">
        <v>13</v>
      </c>
      <c r="C6" s="5"/>
      <c r="D6" s="7"/>
      <c r="E6" s="8"/>
    </row>
    <row r="7" spans="1:5" ht="15.75">
      <c r="A7" s="60"/>
      <c r="B7" s="8" t="s">
        <v>14</v>
      </c>
      <c r="C7" s="5" t="s">
        <v>15</v>
      </c>
      <c r="D7" s="7">
        <v>1</v>
      </c>
      <c r="E7" s="22">
        <f>734.88*D7</f>
        <v>734.88</v>
      </c>
    </row>
    <row r="8" spans="1:5" ht="15.75">
      <c r="A8" s="60"/>
      <c r="B8" s="8" t="s">
        <v>16</v>
      </c>
      <c r="C8" s="5" t="s">
        <v>15</v>
      </c>
      <c r="D8" s="7">
        <v>2</v>
      </c>
      <c r="E8" s="22">
        <f>498.86*D8</f>
        <v>997.72</v>
      </c>
    </row>
    <row r="9" spans="1:5" ht="15.75">
      <c r="A9" s="60"/>
      <c r="B9" s="8" t="s">
        <v>17</v>
      </c>
      <c r="C9" s="5" t="s">
        <v>10</v>
      </c>
      <c r="D9" s="7">
        <v>2</v>
      </c>
      <c r="E9" s="22">
        <f>658.58*D9</f>
        <v>1317.16</v>
      </c>
    </row>
    <row r="10" spans="1:5" ht="15.75">
      <c r="A10" s="64" t="s">
        <v>129</v>
      </c>
      <c r="B10" s="8" t="s">
        <v>21</v>
      </c>
      <c r="C10" s="5" t="s">
        <v>7</v>
      </c>
      <c r="D10" s="7">
        <v>4</v>
      </c>
      <c r="E10" s="25">
        <f>789.55*D10</f>
        <v>3158.2</v>
      </c>
    </row>
    <row r="11" spans="1:5" ht="15.75">
      <c r="A11" s="66"/>
      <c r="B11" s="8" t="s">
        <v>22</v>
      </c>
      <c r="C11" s="5" t="s">
        <v>23</v>
      </c>
      <c r="D11" s="7"/>
      <c r="E11" s="22">
        <f>756.87*D11</f>
        <v>0</v>
      </c>
    </row>
    <row r="12" spans="1:5" ht="15.75">
      <c r="A12" s="51" t="s">
        <v>130</v>
      </c>
      <c r="B12" s="8" t="s">
        <v>33</v>
      </c>
      <c r="C12" s="5" t="s">
        <v>10</v>
      </c>
      <c r="D12" s="7"/>
      <c r="E12" s="22">
        <f>1546.79*D12</f>
        <v>0</v>
      </c>
    </row>
    <row r="13" spans="1:5" ht="15.75">
      <c r="A13" s="52"/>
      <c r="B13" s="8" t="s">
        <v>43</v>
      </c>
      <c r="C13" s="5" t="s">
        <v>82</v>
      </c>
      <c r="D13" s="7">
        <v>7</v>
      </c>
      <c r="E13" s="22">
        <f>4117.15/7*D13</f>
        <v>4117.15</v>
      </c>
    </row>
    <row r="14" spans="1:5" ht="15.75">
      <c r="A14" s="51" t="s">
        <v>135</v>
      </c>
      <c r="B14" s="8" t="s">
        <v>47</v>
      </c>
      <c r="C14" s="5" t="s">
        <v>10</v>
      </c>
      <c r="D14" s="7">
        <f>6</f>
        <v>6</v>
      </c>
      <c r="E14" s="22">
        <f>489.65*D14</f>
        <v>2937.8999999999996</v>
      </c>
    </row>
    <row r="15" spans="1:5" ht="15.75">
      <c r="A15" s="52"/>
      <c r="B15" s="10" t="s">
        <v>83</v>
      </c>
      <c r="C15" s="5" t="s">
        <v>10</v>
      </c>
      <c r="D15" s="7">
        <v>3</v>
      </c>
      <c r="E15" s="22">
        <f>756.94*D15</f>
        <v>2270.82</v>
      </c>
    </row>
    <row r="16" spans="1:5" ht="15.75">
      <c r="A16" s="52"/>
      <c r="B16" s="8" t="s">
        <v>41</v>
      </c>
      <c r="C16" s="5" t="s">
        <v>23</v>
      </c>
      <c r="D16" s="7"/>
      <c r="E16" s="22">
        <f>4670.09*D16</f>
        <v>0</v>
      </c>
    </row>
    <row r="17" spans="1:5" ht="15.75">
      <c r="A17" s="52"/>
      <c r="B17" s="11" t="s">
        <v>39</v>
      </c>
      <c r="C17" s="5" t="s">
        <v>15</v>
      </c>
      <c r="D17" s="7">
        <v>2</v>
      </c>
      <c r="E17" s="22">
        <f>305.33*D17</f>
        <v>610.66</v>
      </c>
    </row>
    <row r="18" spans="1:5" ht="15.75">
      <c r="A18" s="52"/>
      <c r="B18" s="8" t="s">
        <v>50</v>
      </c>
      <c r="C18" s="5" t="s">
        <v>10</v>
      </c>
      <c r="D18" s="7">
        <v>10</v>
      </c>
      <c r="E18" s="25">
        <f>890.37*D18</f>
        <v>8903.7</v>
      </c>
    </row>
    <row r="19" spans="1:5" ht="15.75">
      <c r="A19" s="52"/>
      <c r="B19" s="8" t="s">
        <v>97</v>
      </c>
      <c r="C19" s="5" t="s">
        <v>98</v>
      </c>
      <c r="D19" s="7">
        <v>1</v>
      </c>
      <c r="E19" s="9">
        <f>9267.6*D19</f>
        <v>9267.6</v>
      </c>
    </row>
    <row r="20" spans="1:5" ht="15.75">
      <c r="A20" s="53"/>
      <c r="B20" s="8" t="s">
        <v>120</v>
      </c>
      <c r="C20" s="5" t="s">
        <v>15</v>
      </c>
      <c r="D20" s="7">
        <v>2</v>
      </c>
      <c r="E20" s="22">
        <f>1824.71*D20</f>
        <v>3649.42</v>
      </c>
    </row>
    <row r="21" spans="1:5" ht="15.75">
      <c r="A21" s="51" t="s">
        <v>137</v>
      </c>
      <c r="B21" s="8" t="s">
        <v>171</v>
      </c>
      <c r="C21" s="5" t="s">
        <v>15</v>
      </c>
      <c r="D21" s="7"/>
      <c r="E21" s="9">
        <f>D21*869.09</f>
        <v>0</v>
      </c>
    </row>
    <row r="22" spans="1:5" ht="15.75">
      <c r="A22" s="52"/>
      <c r="B22" s="12" t="s">
        <v>57</v>
      </c>
      <c r="C22" s="5" t="s">
        <v>15</v>
      </c>
      <c r="D22" s="7">
        <v>4</v>
      </c>
      <c r="E22" s="22">
        <f>1472.29*D22</f>
        <v>5889.16</v>
      </c>
    </row>
    <row r="23" spans="1:5" ht="15.75">
      <c r="A23" s="52"/>
      <c r="B23" s="8" t="s">
        <v>58</v>
      </c>
      <c r="C23" s="5" t="s">
        <v>15</v>
      </c>
      <c r="D23" s="7">
        <f>3</f>
        <v>3</v>
      </c>
      <c r="E23" s="22">
        <f>92.12*D23</f>
        <v>276.36</v>
      </c>
    </row>
    <row r="24" spans="1:5" ht="15.75">
      <c r="A24" s="53"/>
      <c r="B24" s="8" t="s">
        <v>60</v>
      </c>
      <c r="C24" s="5" t="s">
        <v>78</v>
      </c>
      <c r="D24" s="29">
        <v>2.152</v>
      </c>
      <c r="E24" s="25">
        <f>258.31*D24</f>
        <v>555.8831200000001</v>
      </c>
    </row>
    <row r="25" spans="1:5" ht="15.75">
      <c r="A25" s="1"/>
      <c r="B25" s="1"/>
      <c r="C25" s="1"/>
      <c r="D25" s="2"/>
      <c r="E25" s="38">
        <f>SUM(E6:E24)</f>
        <v>44686.613119999995</v>
      </c>
    </row>
  </sheetData>
  <sheetProtection/>
  <mergeCells count="5">
    <mergeCell ref="A6:A9"/>
    <mergeCell ref="A10:A11"/>
    <mergeCell ref="A12:A13"/>
    <mergeCell ref="A14:A20"/>
    <mergeCell ref="A21:A2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22.8515625" style="0" customWidth="1"/>
    <col min="2" max="2" width="40.8515625" style="0" customWidth="1"/>
    <col min="3" max="5" width="15.8515625" style="0" customWidth="1"/>
  </cols>
  <sheetData>
    <row r="2" spans="1:5" ht="15.75">
      <c r="A2" s="1"/>
      <c r="B2" s="1" t="s">
        <v>184</v>
      </c>
      <c r="C2" s="1"/>
      <c r="D2" s="2"/>
      <c r="E2" s="1"/>
    </row>
    <row r="3" spans="1:5" ht="15.75">
      <c r="A3" s="1"/>
      <c r="B3" s="1" t="s">
        <v>180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0.5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24" t="s">
        <v>150</v>
      </c>
      <c r="B7" s="6" t="s">
        <v>65</v>
      </c>
      <c r="C7" s="5" t="s">
        <v>7</v>
      </c>
      <c r="D7" s="7">
        <v>10</v>
      </c>
      <c r="E7" s="22">
        <f>731.31*D7</f>
        <v>7313.099999999999</v>
      </c>
    </row>
    <row r="8" spans="1:5" ht="51" customHeight="1">
      <c r="A8" s="41" t="s">
        <v>129</v>
      </c>
      <c r="B8" s="8" t="s">
        <v>21</v>
      </c>
      <c r="C8" s="5" t="s">
        <v>7</v>
      </c>
      <c r="D8" s="7">
        <v>1</v>
      </c>
      <c r="E8" s="22">
        <f>789.55*D8</f>
        <v>789.55</v>
      </c>
    </row>
    <row r="9" spans="1:5" ht="15.75">
      <c r="A9" s="43"/>
      <c r="B9" s="8" t="s">
        <v>22</v>
      </c>
      <c r="C9" s="5" t="s">
        <v>23</v>
      </c>
      <c r="D9" s="7"/>
      <c r="E9" s="22">
        <f>756.87*D9</f>
        <v>0</v>
      </c>
    </row>
    <row r="10" spans="1:5" ht="15.75">
      <c r="A10" s="51" t="s">
        <v>130</v>
      </c>
      <c r="B10" s="8" t="s">
        <v>33</v>
      </c>
      <c r="C10" s="5" t="s">
        <v>10</v>
      </c>
      <c r="D10" s="7"/>
      <c r="E10" s="22">
        <f>1546.79*D10</f>
        <v>0</v>
      </c>
    </row>
    <row r="11" spans="1:5" ht="15.75">
      <c r="A11" s="52"/>
      <c r="B11" s="8" t="s">
        <v>43</v>
      </c>
      <c r="C11" s="5" t="s">
        <v>82</v>
      </c>
      <c r="D11" s="7">
        <v>21</v>
      </c>
      <c r="E11" s="22">
        <f>4117.15/7*D11</f>
        <v>12351.45</v>
      </c>
    </row>
    <row r="12" spans="1:5" ht="15.75">
      <c r="A12" s="53"/>
      <c r="B12" s="8" t="s">
        <v>44</v>
      </c>
      <c r="C12" s="5" t="s">
        <v>10</v>
      </c>
      <c r="D12" s="7">
        <v>10</v>
      </c>
      <c r="E12" s="16">
        <f>220.94*D12</f>
        <v>2209.4</v>
      </c>
    </row>
    <row r="13" spans="1:5" ht="47.25">
      <c r="A13" s="41" t="s">
        <v>131</v>
      </c>
      <c r="B13" s="8" t="s">
        <v>47</v>
      </c>
      <c r="C13" s="5" t="s">
        <v>10</v>
      </c>
      <c r="D13" s="7">
        <v>8</v>
      </c>
      <c r="E13" s="22">
        <f>489.65*D13</f>
        <v>3917.2</v>
      </c>
    </row>
    <row r="14" spans="1:5" ht="15.75">
      <c r="A14" s="37"/>
      <c r="B14" s="10" t="s">
        <v>83</v>
      </c>
      <c r="C14" s="5" t="s">
        <v>10</v>
      </c>
      <c r="D14" s="7">
        <v>4</v>
      </c>
      <c r="E14" s="22">
        <f>756.94*D14</f>
        <v>3027.76</v>
      </c>
    </row>
    <row r="15" spans="1:5" ht="15.75">
      <c r="A15" s="37"/>
      <c r="B15" s="8" t="s">
        <v>41</v>
      </c>
      <c r="C15" s="5" t="s">
        <v>23</v>
      </c>
      <c r="D15" s="7">
        <v>1</v>
      </c>
      <c r="E15" s="22">
        <f>4670.09*D15</f>
        <v>4670.09</v>
      </c>
    </row>
    <row r="16" spans="1:5" ht="15.75">
      <c r="A16" s="37"/>
      <c r="B16" s="11" t="s">
        <v>37</v>
      </c>
      <c r="C16" s="5" t="s">
        <v>15</v>
      </c>
      <c r="D16" s="7">
        <v>2</v>
      </c>
      <c r="E16" s="22">
        <f>497.45*D16</f>
        <v>994.9</v>
      </c>
    </row>
    <row r="17" spans="1:5" ht="15.75">
      <c r="A17" s="37"/>
      <c r="B17" s="11" t="s">
        <v>39</v>
      </c>
      <c r="C17" s="5" t="s">
        <v>15</v>
      </c>
      <c r="D17" s="7">
        <v>2</v>
      </c>
      <c r="E17" s="22">
        <f>305.33*D17</f>
        <v>610.66</v>
      </c>
    </row>
    <row r="18" spans="1:5" ht="15.75">
      <c r="A18" s="37"/>
      <c r="B18" s="8" t="s">
        <v>50</v>
      </c>
      <c r="C18" s="5" t="s">
        <v>10</v>
      </c>
      <c r="D18" s="7">
        <v>2</v>
      </c>
      <c r="E18" s="22">
        <f>890.37*D18</f>
        <v>1780.74</v>
      </c>
    </row>
    <row r="19" spans="1:5" ht="31.5">
      <c r="A19" s="51" t="s">
        <v>132</v>
      </c>
      <c r="B19" s="6" t="s">
        <v>56</v>
      </c>
      <c r="C19" s="5" t="s">
        <v>15</v>
      </c>
      <c r="D19" s="7"/>
      <c r="E19" s="22">
        <f>1032.4*D19</f>
        <v>0</v>
      </c>
    </row>
    <row r="20" spans="1:5" ht="15.75">
      <c r="A20" s="52"/>
      <c r="B20" s="12" t="s">
        <v>57</v>
      </c>
      <c r="C20" s="5" t="s">
        <v>15</v>
      </c>
      <c r="D20" s="7">
        <v>2</v>
      </c>
      <c r="E20" s="22">
        <f>1472.29*D20</f>
        <v>2944.58</v>
      </c>
    </row>
    <row r="21" spans="1:5" ht="15.75">
      <c r="A21" s="37"/>
      <c r="B21" s="8" t="s">
        <v>58</v>
      </c>
      <c r="C21" s="5" t="s">
        <v>15</v>
      </c>
      <c r="D21" s="7">
        <v>4</v>
      </c>
      <c r="E21" s="22">
        <f>92.12*D21</f>
        <v>368.48</v>
      </c>
    </row>
    <row r="22" spans="1:5" ht="15.75">
      <c r="A22" s="42"/>
      <c r="B22" s="8" t="s">
        <v>60</v>
      </c>
      <c r="C22" s="5" t="s">
        <v>78</v>
      </c>
      <c r="D22" s="29">
        <v>4.353</v>
      </c>
      <c r="E22" s="25">
        <f>258.31*D22</f>
        <v>1124.42343</v>
      </c>
    </row>
    <row r="23" spans="1:5" ht="39" customHeight="1">
      <c r="A23" s="41" t="s">
        <v>138</v>
      </c>
      <c r="B23" s="6" t="s">
        <v>75</v>
      </c>
      <c r="C23" s="5"/>
      <c r="D23" s="7">
        <v>5</v>
      </c>
      <c r="E23" s="25">
        <f>921.35*D23</f>
        <v>4606.75</v>
      </c>
    </row>
    <row r="24" spans="1:5" ht="15.75">
      <c r="A24" s="42"/>
      <c r="B24" s="8" t="s">
        <v>105</v>
      </c>
      <c r="C24" s="5" t="s">
        <v>19</v>
      </c>
      <c r="D24" s="7">
        <v>3</v>
      </c>
      <c r="E24" s="22">
        <f>1351.97*D24</f>
        <v>4055.91</v>
      </c>
    </row>
    <row r="25" spans="1:5" ht="15.75">
      <c r="A25" s="1"/>
      <c r="B25" s="1"/>
      <c r="C25" s="1"/>
      <c r="D25" s="2"/>
      <c r="E25" s="38">
        <f>SUM(E7:E24)</f>
        <v>50764.99343000002</v>
      </c>
    </row>
  </sheetData>
  <sheetProtection/>
  <mergeCells count="2">
    <mergeCell ref="A10:A12"/>
    <mergeCell ref="A19:A20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3.57421875" style="0" customWidth="1"/>
    <col min="2" max="2" width="38.140625" style="0" customWidth="1"/>
    <col min="3" max="5" width="12.28125" style="0" customWidth="1"/>
  </cols>
  <sheetData>
    <row r="2" spans="1:5" ht="15.75">
      <c r="A2" s="1"/>
      <c r="B2" s="1" t="s">
        <v>185</v>
      </c>
      <c r="C2" s="1"/>
      <c r="D2" s="2"/>
      <c r="E2" s="1"/>
    </row>
    <row r="3" spans="1:5" ht="15.75">
      <c r="A3" s="1"/>
      <c r="B3" s="1" t="s">
        <v>180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7.2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42.75" customHeight="1">
      <c r="A7" s="41" t="s">
        <v>130</v>
      </c>
      <c r="B7" s="8" t="s">
        <v>33</v>
      </c>
      <c r="C7" s="5" t="s">
        <v>10</v>
      </c>
      <c r="D7" s="7"/>
      <c r="E7" s="25">
        <f>1546.79*D7</f>
        <v>0</v>
      </c>
    </row>
    <row r="8" spans="1:5" ht="15.75">
      <c r="A8" s="37"/>
      <c r="B8" s="8" t="s">
        <v>43</v>
      </c>
      <c r="C8" s="5" t="s">
        <v>82</v>
      </c>
      <c r="D8" s="7">
        <v>14</v>
      </c>
      <c r="E8" s="22">
        <f>4117.15/7*D8</f>
        <v>8234.3</v>
      </c>
    </row>
    <row r="9" spans="1:5" ht="15.75">
      <c r="A9" s="51" t="s">
        <v>135</v>
      </c>
      <c r="B9" s="8" t="s">
        <v>47</v>
      </c>
      <c r="C9" s="5" t="s">
        <v>10</v>
      </c>
      <c r="D9" s="7">
        <v>8</v>
      </c>
      <c r="E9" s="22">
        <f>489.65*D9</f>
        <v>3917.2</v>
      </c>
    </row>
    <row r="10" spans="1:5" ht="15.75">
      <c r="A10" s="52"/>
      <c r="B10" s="10" t="s">
        <v>83</v>
      </c>
      <c r="C10" s="5" t="s">
        <v>10</v>
      </c>
      <c r="D10" s="7">
        <f>2+2</f>
        <v>4</v>
      </c>
      <c r="E10" s="22">
        <f>756.94*D10</f>
        <v>3027.76</v>
      </c>
    </row>
    <row r="11" spans="1:5" ht="15.75">
      <c r="A11" s="52"/>
      <c r="B11" s="8" t="s">
        <v>41</v>
      </c>
      <c r="C11" s="5" t="s">
        <v>23</v>
      </c>
      <c r="D11" s="7">
        <v>1</v>
      </c>
      <c r="E11" s="22">
        <f>4670.09*D11</f>
        <v>4670.09</v>
      </c>
    </row>
    <row r="12" spans="1:5" ht="15.75">
      <c r="A12" s="37"/>
      <c r="B12" s="11" t="s">
        <v>37</v>
      </c>
      <c r="C12" s="5" t="s">
        <v>15</v>
      </c>
      <c r="D12" s="7">
        <v>2</v>
      </c>
      <c r="E12" s="22">
        <f>497.45*D12</f>
        <v>994.9</v>
      </c>
    </row>
    <row r="13" spans="1:5" ht="15.75">
      <c r="A13" s="37"/>
      <c r="B13" s="11" t="s">
        <v>39</v>
      </c>
      <c r="C13" s="5" t="s">
        <v>15</v>
      </c>
      <c r="D13" s="7">
        <f>2</f>
        <v>2</v>
      </c>
      <c r="E13" s="22">
        <f>305.33*D13</f>
        <v>610.66</v>
      </c>
    </row>
    <row r="14" spans="1:5" ht="15.75">
      <c r="A14" s="37"/>
      <c r="B14" s="8" t="s">
        <v>50</v>
      </c>
      <c r="C14" s="5" t="s">
        <v>10</v>
      </c>
      <c r="D14" s="7">
        <v>9</v>
      </c>
      <c r="E14" s="25">
        <f>890.37*D14</f>
        <v>8013.33</v>
      </c>
    </row>
    <row r="15" spans="1:5" ht="15.75">
      <c r="A15" s="42"/>
      <c r="B15" s="8" t="s">
        <v>120</v>
      </c>
      <c r="C15" s="5" t="s">
        <v>15</v>
      </c>
      <c r="D15" s="7">
        <v>2</v>
      </c>
      <c r="E15" s="22">
        <f>1824.71*D15</f>
        <v>3649.42</v>
      </c>
    </row>
    <row r="16" spans="1:5" ht="15.75">
      <c r="A16" s="51" t="s">
        <v>137</v>
      </c>
      <c r="B16" s="12" t="s">
        <v>57</v>
      </c>
      <c r="C16" s="5" t="s">
        <v>15</v>
      </c>
      <c r="D16" s="7">
        <v>3</v>
      </c>
      <c r="E16" s="22">
        <f>1472.29*D16</f>
        <v>4416.87</v>
      </c>
    </row>
    <row r="17" spans="1:5" ht="15.75">
      <c r="A17" s="52"/>
      <c r="B17" s="8" t="s">
        <v>58</v>
      </c>
      <c r="C17" s="5" t="s">
        <v>15</v>
      </c>
      <c r="D17" s="7">
        <v>2</v>
      </c>
      <c r="E17" s="22">
        <f>92.12*D17</f>
        <v>184.24</v>
      </c>
    </row>
    <row r="18" spans="1:5" ht="15.75">
      <c r="A18" s="52"/>
      <c r="B18" s="8" t="s">
        <v>59</v>
      </c>
      <c r="C18" s="5" t="s">
        <v>15</v>
      </c>
      <c r="D18" s="7">
        <v>2</v>
      </c>
      <c r="E18" s="22">
        <f>546.92*D18</f>
        <v>1093.84</v>
      </c>
    </row>
    <row r="19" spans="1:5" ht="15.75">
      <c r="A19" s="42"/>
      <c r="B19" s="8" t="s">
        <v>60</v>
      </c>
      <c r="C19" s="5" t="s">
        <v>78</v>
      </c>
      <c r="D19" s="29">
        <v>2.946</v>
      </c>
      <c r="E19" s="25">
        <f>258.31*D19</f>
        <v>760.98126</v>
      </c>
    </row>
    <row r="20" spans="1:5" ht="35.25" customHeight="1">
      <c r="A20" s="41" t="s">
        <v>138</v>
      </c>
      <c r="B20" s="6" t="s">
        <v>75</v>
      </c>
      <c r="C20" s="5"/>
      <c r="D20" s="7">
        <v>15</v>
      </c>
      <c r="E20" s="25">
        <f>921.35*D20</f>
        <v>13820.25</v>
      </c>
    </row>
    <row r="21" spans="1:5" ht="15.75">
      <c r="A21" s="42"/>
      <c r="B21" s="8" t="s">
        <v>105</v>
      </c>
      <c r="C21" s="5" t="s">
        <v>19</v>
      </c>
      <c r="D21" s="7"/>
      <c r="E21" s="22">
        <f>1351.97*D21</f>
        <v>0</v>
      </c>
    </row>
    <row r="22" spans="1:5" ht="15.75">
      <c r="A22" s="1"/>
      <c r="B22" s="1"/>
      <c r="C22" s="1"/>
      <c r="D22" s="2"/>
      <c r="E22" s="38">
        <f>SUM(E7:E21)</f>
        <v>53393.841259999994</v>
      </c>
    </row>
  </sheetData>
  <sheetProtection/>
  <mergeCells count="2">
    <mergeCell ref="A9:A11"/>
    <mergeCell ref="A16:A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1.8515625" style="17" bestFit="1" customWidth="1"/>
    <col min="6" max="6" width="10.140625" style="3" bestFit="1" customWidth="1"/>
    <col min="7" max="9" width="9.140625" style="3" customWidth="1"/>
    <col min="10" max="10" width="11.8515625" style="3" customWidth="1"/>
    <col min="11" max="16384" width="9.140625" style="3" customWidth="1"/>
  </cols>
  <sheetData>
    <row r="1" spans="1:4" ht="18.75" customHeight="1">
      <c r="A1" s="1"/>
      <c r="B1" s="1" t="s">
        <v>67</v>
      </c>
      <c r="C1" s="1"/>
      <c r="D1" s="2"/>
    </row>
    <row r="2" spans="1:4" ht="17.25" customHeight="1">
      <c r="A2" s="1"/>
      <c r="B2" s="14" t="s">
        <v>127</v>
      </c>
      <c r="C2" s="1"/>
      <c r="D2" s="2"/>
    </row>
    <row r="3" spans="1:4" ht="15.75">
      <c r="A3" s="1"/>
      <c r="B3" s="1"/>
      <c r="C3" s="1"/>
      <c r="D3" s="2"/>
    </row>
    <row r="4" spans="1:5" ht="47.25">
      <c r="A4" s="4" t="s">
        <v>0</v>
      </c>
      <c r="B4" s="5" t="s">
        <v>1</v>
      </c>
      <c r="C4" s="4" t="s">
        <v>2</v>
      </c>
      <c r="D4" s="4" t="s">
        <v>106</v>
      </c>
      <c r="E4" s="32"/>
    </row>
    <row r="5" spans="1:5" ht="18.75" customHeight="1">
      <c r="A5" s="57" t="s">
        <v>141</v>
      </c>
      <c r="B5" s="8" t="s">
        <v>74</v>
      </c>
      <c r="C5" s="5" t="s">
        <v>7</v>
      </c>
      <c r="D5" s="7"/>
      <c r="E5" s="33">
        <f>405.85*D5</f>
        <v>0</v>
      </c>
    </row>
    <row r="6" spans="1:5" ht="16.5" customHeight="1">
      <c r="A6" s="58"/>
      <c r="B6" s="8" t="s">
        <v>114</v>
      </c>
      <c r="C6" s="5" t="s">
        <v>7</v>
      </c>
      <c r="D6" s="7"/>
      <c r="E6" s="33">
        <f>190.26*D6</f>
        <v>0</v>
      </c>
    </row>
    <row r="7" spans="1:5" ht="16.5" customHeight="1">
      <c r="A7" s="58"/>
      <c r="B7" s="8" t="s">
        <v>79</v>
      </c>
      <c r="C7" s="5" t="s">
        <v>78</v>
      </c>
      <c r="D7" s="7">
        <v>15</v>
      </c>
      <c r="E7" s="33">
        <f>640.75*D7</f>
        <v>9611.25</v>
      </c>
    </row>
    <row r="8" spans="1:5" ht="16.5" customHeight="1">
      <c r="A8" s="51" t="s">
        <v>142</v>
      </c>
      <c r="B8" s="8" t="s">
        <v>140</v>
      </c>
      <c r="C8" s="5" t="s">
        <v>15</v>
      </c>
      <c r="D8" s="7"/>
      <c r="E8" s="22">
        <v>100000</v>
      </c>
    </row>
    <row r="9" spans="1:5" ht="18" customHeight="1">
      <c r="A9" s="52"/>
      <c r="B9" s="6" t="s">
        <v>80</v>
      </c>
      <c r="C9" s="5" t="s">
        <v>31</v>
      </c>
      <c r="D9" s="7"/>
      <c r="E9" s="9"/>
    </row>
    <row r="10" spans="1:5" ht="17.25" customHeight="1">
      <c r="A10" s="51" t="s">
        <v>130</v>
      </c>
      <c r="B10" s="8" t="s">
        <v>33</v>
      </c>
      <c r="C10" s="5" t="s">
        <v>10</v>
      </c>
      <c r="D10" s="7"/>
      <c r="E10" s="33">
        <f>1546.79*D10</f>
        <v>0</v>
      </c>
    </row>
    <row r="11" spans="1:5" ht="18" customHeight="1">
      <c r="A11" s="52"/>
      <c r="B11" s="8" t="s">
        <v>43</v>
      </c>
      <c r="C11" s="5" t="s">
        <v>82</v>
      </c>
      <c r="D11" s="7">
        <f>7*3</f>
        <v>21</v>
      </c>
      <c r="E11" s="33">
        <f>4117.15/7*D11</f>
        <v>12351.45</v>
      </c>
    </row>
    <row r="12" spans="1:5" ht="15.75">
      <c r="A12" s="51" t="s">
        <v>132</v>
      </c>
      <c r="B12" s="8" t="s">
        <v>54</v>
      </c>
      <c r="C12" s="5" t="s">
        <v>55</v>
      </c>
      <c r="D12" s="7"/>
      <c r="E12" s="34"/>
    </row>
    <row r="13" spans="1:5" ht="31.5">
      <c r="A13" s="52"/>
      <c r="B13" s="6" t="s">
        <v>56</v>
      </c>
      <c r="C13" s="5" t="s">
        <v>15</v>
      </c>
      <c r="D13" s="7">
        <v>4</v>
      </c>
      <c r="E13" s="33">
        <f>640.45*D13</f>
        <v>2561.8</v>
      </c>
    </row>
    <row r="14" spans="1:5" ht="15.75">
      <c r="A14" s="53"/>
      <c r="B14" s="8" t="s">
        <v>60</v>
      </c>
      <c r="C14" s="5" t="s">
        <v>78</v>
      </c>
      <c r="D14" s="29">
        <v>2.295</v>
      </c>
      <c r="E14" s="33">
        <f>258.31*D14</f>
        <v>592.82145</v>
      </c>
    </row>
    <row r="15" spans="1:5" ht="15.75">
      <c r="A15" s="1"/>
      <c r="B15" s="1"/>
      <c r="C15" s="1"/>
      <c r="D15" s="2"/>
      <c r="E15" s="38">
        <f>SUM(E5:E14)</f>
        <v>125117.32145</v>
      </c>
    </row>
  </sheetData>
  <sheetProtection/>
  <mergeCells count="4">
    <mergeCell ref="A8:A9"/>
    <mergeCell ref="A5:A7"/>
    <mergeCell ref="A12:A14"/>
    <mergeCell ref="A10:A11"/>
  </mergeCells>
  <printOptions/>
  <pageMargins left="0.5905511811023623" right="0.1968503937007874" top="0.3937007874015748" bottom="0.3937007874015748" header="0" footer="0"/>
  <pageSetup fitToHeight="2" horizontalDpi="600" verticalDpi="600" orientation="portrait" paperSize="9" scale="8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21.140625" style="0" customWidth="1"/>
    <col min="2" max="2" width="38.57421875" style="0" customWidth="1"/>
    <col min="3" max="5" width="12.8515625" style="0" customWidth="1"/>
  </cols>
  <sheetData>
    <row r="2" spans="1:5" ht="15.75">
      <c r="A2" s="1"/>
      <c r="B2" s="1" t="s">
        <v>186</v>
      </c>
      <c r="C2" s="1"/>
      <c r="D2" s="2"/>
      <c r="E2" s="1"/>
    </row>
    <row r="3" spans="1:5" ht="15.75">
      <c r="A3" s="1"/>
      <c r="B3" s="1" t="s">
        <v>180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9.5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28.5" customHeight="1">
      <c r="A7" s="24" t="s">
        <v>150</v>
      </c>
      <c r="B7" s="6" t="s">
        <v>65</v>
      </c>
      <c r="C7" s="5" t="s">
        <v>7</v>
      </c>
      <c r="D7" s="7">
        <v>10</v>
      </c>
      <c r="E7" s="22">
        <f>731.31*D7</f>
        <v>7313.099999999999</v>
      </c>
    </row>
    <row r="8" spans="1:5" ht="15.75">
      <c r="A8" s="51" t="s">
        <v>130</v>
      </c>
      <c r="B8" s="8" t="s">
        <v>33</v>
      </c>
      <c r="C8" s="5" t="s">
        <v>10</v>
      </c>
      <c r="D8" s="7"/>
      <c r="E8" s="22">
        <f>1546.79*D8</f>
        <v>0</v>
      </c>
    </row>
    <row r="9" spans="1:5" ht="15.75">
      <c r="A9" s="52"/>
      <c r="B9" s="8" t="s">
        <v>43</v>
      </c>
      <c r="C9" s="5" t="s">
        <v>82</v>
      </c>
      <c r="D9" s="7">
        <v>7</v>
      </c>
      <c r="E9" s="22">
        <f>4117.15/7*D9</f>
        <v>4117.15</v>
      </c>
    </row>
    <row r="10" spans="1:5" ht="15.75">
      <c r="A10" s="51" t="s">
        <v>135</v>
      </c>
      <c r="B10" s="8" t="s">
        <v>47</v>
      </c>
      <c r="C10" s="5" t="s">
        <v>10</v>
      </c>
      <c r="D10" s="7">
        <v>8</v>
      </c>
      <c r="E10" s="22">
        <f>489.65*D10</f>
        <v>3917.2</v>
      </c>
    </row>
    <row r="11" spans="1:5" ht="15.75">
      <c r="A11" s="52"/>
      <c r="B11" s="10" t="s">
        <v>83</v>
      </c>
      <c r="C11" s="5" t="s">
        <v>10</v>
      </c>
      <c r="D11" s="7">
        <f>2</f>
        <v>2</v>
      </c>
      <c r="E11" s="22">
        <f>756.94*D11</f>
        <v>1513.88</v>
      </c>
    </row>
    <row r="12" spans="1:5" ht="15.75">
      <c r="A12" s="52"/>
      <c r="B12" s="8" t="s">
        <v>41</v>
      </c>
      <c r="C12" s="5" t="s">
        <v>23</v>
      </c>
      <c r="D12" s="7">
        <v>1</v>
      </c>
      <c r="E12" s="22">
        <f>4670.09*D12</f>
        <v>4670.09</v>
      </c>
    </row>
    <row r="13" spans="1:5" ht="15.75">
      <c r="A13" s="37"/>
      <c r="B13" s="11" t="s">
        <v>37</v>
      </c>
      <c r="C13" s="5" t="s">
        <v>15</v>
      </c>
      <c r="D13" s="7">
        <v>2</v>
      </c>
      <c r="E13" s="22">
        <f>497.45*D13</f>
        <v>994.9</v>
      </c>
    </row>
    <row r="14" spans="1:5" ht="15.75">
      <c r="A14" s="37"/>
      <c r="B14" s="11" t="s">
        <v>39</v>
      </c>
      <c r="C14" s="5" t="s">
        <v>15</v>
      </c>
      <c r="D14" s="7">
        <v>2</v>
      </c>
      <c r="E14" s="22">
        <f>305.33*D14</f>
        <v>610.66</v>
      </c>
    </row>
    <row r="15" spans="1:5" ht="15.75">
      <c r="A15" s="37"/>
      <c r="B15" s="8" t="s">
        <v>50</v>
      </c>
      <c r="C15" s="5" t="s">
        <v>10</v>
      </c>
      <c r="D15" s="7">
        <v>4</v>
      </c>
      <c r="E15" s="25">
        <f>890.37*D15</f>
        <v>3561.48</v>
      </c>
    </row>
    <row r="16" spans="1:5" ht="15.75">
      <c r="A16" s="42"/>
      <c r="B16" s="8" t="s">
        <v>120</v>
      </c>
      <c r="C16" s="5" t="s">
        <v>15</v>
      </c>
      <c r="D16" s="7">
        <v>2</v>
      </c>
      <c r="E16" s="22">
        <f>1824.71*D16</f>
        <v>3649.42</v>
      </c>
    </row>
    <row r="17" spans="1:5" ht="50.25" customHeight="1">
      <c r="A17" s="41" t="s">
        <v>137</v>
      </c>
      <c r="B17" s="12" t="s">
        <v>57</v>
      </c>
      <c r="C17" s="5" t="s">
        <v>15</v>
      </c>
      <c r="D17" s="7"/>
      <c r="E17" s="22">
        <f>1472.29*D17</f>
        <v>0</v>
      </c>
    </row>
    <row r="18" spans="1:5" ht="15.75">
      <c r="A18" s="37"/>
      <c r="B18" s="8" t="s">
        <v>58</v>
      </c>
      <c r="C18" s="5" t="s">
        <v>15</v>
      </c>
      <c r="D18" s="7">
        <v>4</v>
      </c>
      <c r="E18" s="22">
        <f>92.12*D18</f>
        <v>368.48</v>
      </c>
    </row>
    <row r="19" spans="1:5" ht="15.75">
      <c r="A19" s="37"/>
      <c r="B19" s="8" t="s">
        <v>59</v>
      </c>
      <c r="C19" s="5" t="s">
        <v>15</v>
      </c>
      <c r="D19" s="7">
        <v>2</v>
      </c>
      <c r="E19" s="22">
        <f>546.92*D19</f>
        <v>1093.84</v>
      </c>
    </row>
    <row r="20" spans="1:5" ht="15.75">
      <c r="A20" s="42"/>
      <c r="B20" s="8" t="s">
        <v>60</v>
      </c>
      <c r="C20" s="5" t="s">
        <v>78</v>
      </c>
      <c r="D20" s="31">
        <v>8.975</v>
      </c>
      <c r="E20" s="22">
        <f>258.31*D20</f>
        <v>2318.33225</v>
      </c>
    </row>
    <row r="21" spans="1:5" ht="34.5" customHeight="1">
      <c r="A21" s="51" t="s">
        <v>138</v>
      </c>
      <c r="B21" s="6" t="s">
        <v>75</v>
      </c>
      <c r="C21" s="5"/>
      <c r="D21" s="7">
        <v>25</v>
      </c>
      <c r="E21" s="25">
        <f>921.35*D21</f>
        <v>23033.75</v>
      </c>
    </row>
    <row r="22" spans="1:5" ht="15.75">
      <c r="A22" s="53"/>
      <c r="B22" s="8" t="s">
        <v>105</v>
      </c>
      <c r="C22" s="5" t="s">
        <v>19</v>
      </c>
      <c r="D22" s="7"/>
      <c r="E22" s="22">
        <f>1351.97*D22</f>
        <v>0</v>
      </c>
    </row>
    <row r="23" spans="1:5" ht="15.75">
      <c r="A23" s="1"/>
      <c r="B23" s="1"/>
      <c r="C23" s="1"/>
      <c r="D23" s="2"/>
      <c r="E23" s="38">
        <f>SUM(E7:E22)</f>
        <v>57162.282250000004</v>
      </c>
    </row>
  </sheetData>
  <sheetProtection/>
  <mergeCells count="3">
    <mergeCell ref="A8:A9"/>
    <mergeCell ref="A10:A12"/>
    <mergeCell ref="A21:A22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6.57421875" style="0" customWidth="1"/>
    <col min="2" max="2" width="34.00390625" style="0" customWidth="1"/>
    <col min="3" max="5" width="12.140625" style="0" customWidth="1"/>
  </cols>
  <sheetData>
    <row r="2" spans="1:5" ht="15.75">
      <c r="A2" s="1"/>
      <c r="B2" s="1" t="s">
        <v>187</v>
      </c>
      <c r="C2" s="1"/>
      <c r="D2" s="2"/>
      <c r="E2" s="1"/>
    </row>
    <row r="3" spans="1:5" ht="15.75">
      <c r="A3" s="1"/>
      <c r="B3" s="1" t="s">
        <v>180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4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69" t="s">
        <v>142</v>
      </c>
      <c r="B7" s="8" t="s">
        <v>140</v>
      </c>
      <c r="C7" s="5" t="s">
        <v>15</v>
      </c>
      <c r="D7" s="7"/>
      <c r="E7" s="9">
        <v>22133</v>
      </c>
    </row>
    <row r="8" spans="1:5" ht="30.75" customHeight="1">
      <c r="A8" s="70"/>
      <c r="B8" s="6" t="s">
        <v>80</v>
      </c>
      <c r="C8" s="5" t="s">
        <v>31</v>
      </c>
      <c r="D8" s="7"/>
      <c r="E8" s="9"/>
    </row>
    <row r="9" spans="1:5" ht="27" customHeight="1">
      <c r="A9" s="71"/>
      <c r="B9" s="6" t="s">
        <v>95</v>
      </c>
      <c r="C9" s="5" t="s">
        <v>15</v>
      </c>
      <c r="D9" s="7"/>
      <c r="E9" s="9">
        <f>200.29*D9</f>
        <v>0</v>
      </c>
    </row>
    <row r="10" spans="1:5" ht="15.75">
      <c r="A10" s="1"/>
      <c r="B10" s="1"/>
      <c r="C10" s="1"/>
      <c r="D10" s="2"/>
      <c r="E10" s="38">
        <f>SUM(E7:E9)</f>
        <v>22133</v>
      </c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5.421875" style="0" customWidth="1"/>
    <col min="2" max="2" width="24.28125" style="0" customWidth="1"/>
    <col min="3" max="5" width="12.421875" style="0" customWidth="1"/>
  </cols>
  <sheetData>
    <row r="2" spans="1:5" ht="15.75">
      <c r="A2" s="1"/>
      <c r="B2" s="1" t="s">
        <v>188</v>
      </c>
      <c r="C2" s="1"/>
      <c r="D2" s="2"/>
      <c r="E2" s="1"/>
    </row>
    <row r="3" spans="1:5" ht="15.75">
      <c r="A3" s="1"/>
      <c r="B3" s="1" t="s">
        <v>180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53.25" customHeight="1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40.5" customHeight="1">
      <c r="A6" s="41" t="s">
        <v>142</v>
      </c>
      <c r="B6" s="8" t="s">
        <v>140</v>
      </c>
      <c r="C6" s="5" t="s">
        <v>15</v>
      </c>
      <c r="D6" s="7"/>
      <c r="E6" s="9">
        <v>44904</v>
      </c>
    </row>
    <row r="7" spans="1:5" ht="40.5" customHeight="1">
      <c r="A7" s="37"/>
      <c r="B7" s="6" t="s">
        <v>95</v>
      </c>
      <c r="C7" s="5" t="s">
        <v>15</v>
      </c>
      <c r="D7" s="7"/>
      <c r="E7" s="9">
        <f>200.29*D7</f>
        <v>0</v>
      </c>
    </row>
    <row r="8" spans="1:5" ht="51.75" customHeight="1">
      <c r="A8" s="42"/>
      <c r="B8" s="6" t="s">
        <v>30</v>
      </c>
      <c r="C8" s="5" t="s">
        <v>31</v>
      </c>
      <c r="D8" s="7"/>
      <c r="E8" s="9"/>
    </row>
    <row r="9" spans="1:5" ht="15.75">
      <c r="A9" s="1"/>
      <c r="B9" s="1"/>
      <c r="C9" s="1"/>
      <c r="D9" s="2"/>
      <c r="E9" s="38">
        <f>SUM(E6:E8)</f>
        <v>44904</v>
      </c>
    </row>
    <row r="10" spans="1:5" ht="14.25">
      <c r="A10" s="3"/>
      <c r="B10" s="3"/>
      <c r="C10" s="3"/>
      <c r="D10" s="13"/>
      <c r="E10" s="3"/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6.7109375" style="0" customWidth="1"/>
    <col min="2" max="2" width="33.57421875" style="0" customWidth="1"/>
    <col min="3" max="5" width="11.00390625" style="0" customWidth="1"/>
  </cols>
  <sheetData>
    <row r="2" spans="1:5" ht="15.75">
      <c r="A2" s="1"/>
      <c r="B2" s="1" t="s">
        <v>189</v>
      </c>
      <c r="C2" s="1"/>
      <c r="D2" s="2"/>
      <c r="E2" s="1"/>
    </row>
    <row r="3" spans="1:5" ht="15.75">
      <c r="A3" s="1"/>
      <c r="B3" s="1" t="s">
        <v>180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7.2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51" t="s">
        <v>139</v>
      </c>
      <c r="B7" s="8" t="s">
        <v>190</v>
      </c>
      <c r="C7" s="5" t="s">
        <v>15</v>
      </c>
      <c r="D7" s="7"/>
      <c r="E7" s="9">
        <v>75516</v>
      </c>
    </row>
    <row r="8" spans="1:5" ht="15.75">
      <c r="A8" s="52"/>
      <c r="B8" s="6" t="s">
        <v>191</v>
      </c>
      <c r="C8" s="5" t="s">
        <v>82</v>
      </c>
      <c r="D8" s="7"/>
      <c r="E8" s="9"/>
    </row>
    <row r="9" spans="1:5" ht="31.5">
      <c r="A9" s="42"/>
      <c r="B9" s="6" t="s">
        <v>30</v>
      </c>
      <c r="C9" s="5" t="s">
        <v>31</v>
      </c>
      <c r="D9" s="7"/>
      <c r="E9" s="9"/>
    </row>
    <row r="10" spans="1:5" ht="15.75">
      <c r="A10" s="1"/>
      <c r="B10" s="1"/>
      <c r="C10" s="1"/>
      <c r="D10" s="2"/>
      <c r="E10" s="38">
        <f>SUM(E7:E9)</f>
        <v>75516</v>
      </c>
    </row>
  </sheetData>
  <sheetProtection/>
  <mergeCells count="1">
    <mergeCell ref="A7:A8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5.00390625" style="0" customWidth="1"/>
    <col min="2" max="2" width="39.8515625" style="0" customWidth="1"/>
    <col min="3" max="5" width="14.421875" style="0" customWidth="1"/>
  </cols>
  <sheetData>
    <row r="2" spans="1:5" ht="15.75">
      <c r="A2" s="1"/>
      <c r="B2" s="1" t="s">
        <v>192</v>
      </c>
      <c r="C2" s="1"/>
      <c r="D2" s="2"/>
      <c r="E2" s="1"/>
    </row>
    <row r="3" spans="1:5" ht="15.75">
      <c r="A3" s="1"/>
      <c r="B3" s="1" t="s">
        <v>180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52.5" customHeight="1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15.75">
      <c r="A6" s="51" t="s">
        <v>130</v>
      </c>
      <c r="B6" s="8" t="s">
        <v>33</v>
      </c>
      <c r="C6" s="5" t="s">
        <v>10</v>
      </c>
      <c r="D6" s="7"/>
      <c r="E6" s="22">
        <f>1546.79*D6</f>
        <v>0</v>
      </c>
    </row>
    <row r="7" spans="1:5" ht="15.75">
      <c r="A7" s="53"/>
      <c r="B7" s="8" t="s">
        <v>43</v>
      </c>
      <c r="C7" s="5" t="s">
        <v>82</v>
      </c>
      <c r="D7" s="7">
        <v>7</v>
      </c>
      <c r="E7" s="22">
        <f>4117.15/7*D7</f>
        <v>4117.15</v>
      </c>
    </row>
    <row r="8" spans="1:5" ht="15.75">
      <c r="A8" s="51" t="s">
        <v>131</v>
      </c>
      <c r="B8" s="8" t="s">
        <v>47</v>
      </c>
      <c r="C8" s="5" t="s">
        <v>10</v>
      </c>
      <c r="D8" s="7">
        <f>2+2</f>
        <v>4</v>
      </c>
      <c r="E8" s="22">
        <f>489.65*D8</f>
        <v>1958.6</v>
      </c>
    </row>
    <row r="9" spans="1:5" ht="15.75">
      <c r="A9" s="52"/>
      <c r="B9" s="10" t="s">
        <v>83</v>
      </c>
      <c r="C9" s="5" t="s">
        <v>10</v>
      </c>
      <c r="D9" s="7"/>
      <c r="E9" s="22">
        <f>756.94*D9</f>
        <v>0</v>
      </c>
    </row>
    <row r="10" spans="1:5" ht="15.75">
      <c r="A10" s="53"/>
      <c r="B10" s="8" t="s">
        <v>125</v>
      </c>
      <c r="C10" s="5" t="s">
        <v>15</v>
      </c>
      <c r="D10" s="7">
        <v>1</v>
      </c>
      <c r="E10" s="22">
        <f>588.82*D10+9200</f>
        <v>9788.82</v>
      </c>
    </row>
    <row r="11" spans="1:5" ht="15.75">
      <c r="A11" s="51" t="s">
        <v>137</v>
      </c>
      <c r="B11" s="8" t="s">
        <v>58</v>
      </c>
      <c r="C11" s="5" t="s">
        <v>15</v>
      </c>
      <c r="D11" s="7">
        <v>3</v>
      </c>
      <c r="E11" s="22">
        <f>92.12*D11</f>
        <v>276.36</v>
      </c>
    </row>
    <row r="12" spans="1:5" ht="15.75">
      <c r="A12" s="52"/>
      <c r="B12" s="8" t="s">
        <v>59</v>
      </c>
      <c r="C12" s="5" t="s">
        <v>15</v>
      </c>
      <c r="D12" s="7"/>
      <c r="E12" s="22">
        <f>546.92*D12</f>
        <v>0</v>
      </c>
    </row>
    <row r="13" spans="1:5" ht="15.75">
      <c r="A13" s="52"/>
      <c r="B13" s="8" t="s">
        <v>60</v>
      </c>
      <c r="C13" s="5" t="s">
        <v>78</v>
      </c>
      <c r="D13" s="29">
        <v>3.543</v>
      </c>
      <c r="E13" s="25">
        <f>258.31*D13</f>
        <v>915.1923300000001</v>
      </c>
    </row>
    <row r="14" spans="1:5" ht="34.5" customHeight="1">
      <c r="A14" s="51" t="s">
        <v>136</v>
      </c>
      <c r="B14" s="6" t="s">
        <v>75</v>
      </c>
      <c r="C14" s="5"/>
      <c r="D14" s="7">
        <v>6</v>
      </c>
      <c r="E14" s="25">
        <f>921.35*D14</f>
        <v>5528.1</v>
      </c>
    </row>
    <row r="15" spans="1:5" ht="15.75">
      <c r="A15" s="53"/>
      <c r="B15" s="8" t="s">
        <v>105</v>
      </c>
      <c r="C15" s="5" t="s">
        <v>19</v>
      </c>
      <c r="D15" s="7">
        <v>3</v>
      </c>
      <c r="E15" s="22">
        <f>1351.97*D15</f>
        <v>4055.91</v>
      </c>
    </row>
    <row r="16" spans="1:5" ht="15.75">
      <c r="A16" s="1"/>
      <c r="B16" s="1"/>
      <c r="C16" s="1"/>
      <c r="D16" s="2"/>
      <c r="E16" s="38">
        <f>SUM(E6:E15)</f>
        <v>26640.132330000004</v>
      </c>
    </row>
  </sheetData>
  <sheetProtection/>
  <mergeCells count="4">
    <mergeCell ref="A6:A7"/>
    <mergeCell ref="A8:A10"/>
    <mergeCell ref="A11:A13"/>
    <mergeCell ref="A14:A1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35.140625" style="0" customWidth="1"/>
    <col min="3" max="5" width="9.7109375" style="0" customWidth="1"/>
  </cols>
  <sheetData>
    <row r="2" spans="1:5" ht="15.75">
      <c r="A2" s="1"/>
      <c r="B2" s="1" t="s">
        <v>193</v>
      </c>
      <c r="C2" s="1"/>
      <c r="D2" s="2"/>
      <c r="E2" s="1"/>
    </row>
    <row r="3" spans="1:5" ht="15.75">
      <c r="A3" s="1"/>
      <c r="B3" s="1" t="s">
        <v>180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7.2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27" customHeight="1">
      <c r="A7" s="49" t="s">
        <v>133</v>
      </c>
      <c r="B7" s="6" t="s">
        <v>194</v>
      </c>
      <c r="C7" s="5"/>
      <c r="D7" s="7"/>
      <c r="E7" s="9"/>
    </row>
    <row r="8" spans="1:5" ht="30" customHeight="1">
      <c r="A8" s="60"/>
      <c r="B8" s="6" t="s">
        <v>65</v>
      </c>
      <c r="C8" s="5" t="s">
        <v>7</v>
      </c>
      <c r="D8" s="7"/>
      <c r="E8" s="22">
        <f>731.31*D8</f>
        <v>0</v>
      </c>
    </row>
    <row r="9" spans="1:5" ht="33" customHeight="1">
      <c r="A9" s="60"/>
      <c r="B9" s="6" t="s">
        <v>13</v>
      </c>
      <c r="C9" s="5"/>
      <c r="D9" s="7"/>
      <c r="E9" s="8"/>
    </row>
    <row r="10" spans="1:5" ht="15.75">
      <c r="A10" s="60"/>
      <c r="B10" s="8" t="s">
        <v>14</v>
      </c>
      <c r="C10" s="5" t="s">
        <v>15</v>
      </c>
      <c r="D10" s="7"/>
      <c r="E10" s="22">
        <f>734.88*D10</f>
        <v>0</v>
      </c>
    </row>
    <row r="11" spans="1:5" ht="15.75">
      <c r="A11" s="50"/>
      <c r="B11" s="8" t="s">
        <v>16</v>
      </c>
      <c r="C11" s="5" t="s">
        <v>15</v>
      </c>
      <c r="D11" s="7"/>
      <c r="E11" s="22">
        <f>498.86*D11</f>
        <v>0</v>
      </c>
    </row>
    <row r="12" spans="1:5" ht="15.75">
      <c r="A12" s="1"/>
      <c r="B12" s="1"/>
      <c r="C12" s="1"/>
      <c r="D12" s="2"/>
      <c r="E12" s="26">
        <f>SUM(E7:E11)</f>
        <v>0</v>
      </c>
    </row>
  </sheetData>
  <sheetProtection/>
  <mergeCells count="1">
    <mergeCell ref="A7:A1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7">
      <selection activeCell="F10" sqref="F10"/>
    </sheetView>
  </sheetViews>
  <sheetFormatPr defaultColWidth="9.140625" defaultRowHeight="12.75"/>
  <cols>
    <col min="1" max="1" width="20.7109375" style="0" customWidth="1"/>
    <col min="2" max="2" width="39.8515625" style="0" customWidth="1"/>
    <col min="3" max="5" width="11.421875" style="0" customWidth="1"/>
  </cols>
  <sheetData>
    <row r="2" spans="1:5" ht="15.75">
      <c r="A2" s="1"/>
      <c r="B2" s="1" t="s">
        <v>195</v>
      </c>
      <c r="C2" s="1"/>
      <c r="D2" s="2"/>
      <c r="E2" s="1"/>
    </row>
    <row r="3" spans="1:5" ht="15.75">
      <c r="A3" s="1"/>
      <c r="B3" s="1" t="s">
        <v>196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15.75">
      <c r="A6" s="48" t="s">
        <v>133</v>
      </c>
      <c r="B6" s="6" t="s">
        <v>65</v>
      </c>
      <c r="C6" s="5" t="s">
        <v>7</v>
      </c>
      <c r="D6" s="7">
        <v>10</v>
      </c>
      <c r="E6" s="22">
        <f>731.31*D6</f>
        <v>7313.099999999999</v>
      </c>
    </row>
    <row r="7" spans="1:5" ht="15.75">
      <c r="A7" s="64" t="s">
        <v>129</v>
      </c>
      <c r="B7" s="8" t="s">
        <v>21</v>
      </c>
      <c r="C7" s="5" t="s">
        <v>7</v>
      </c>
      <c r="D7" s="7">
        <v>5</v>
      </c>
      <c r="E7" s="25">
        <f>789.55*D7</f>
        <v>3947.75</v>
      </c>
    </row>
    <row r="8" spans="1:5" ht="15.75">
      <c r="A8" s="65"/>
      <c r="B8" s="8" t="s">
        <v>22</v>
      </c>
      <c r="C8" s="5" t="s">
        <v>23</v>
      </c>
      <c r="D8" s="7"/>
      <c r="E8" s="22">
        <f>756.87*D8</f>
        <v>0</v>
      </c>
    </row>
    <row r="9" spans="1:5" ht="15.75">
      <c r="A9" s="51" t="s">
        <v>130</v>
      </c>
      <c r="B9" s="8" t="s">
        <v>33</v>
      </c>
      <c r="C9" s="5" t="s">
        <v>10</v>
      </c>
      <c r="D9" s="7"/>
      <c r="E9" s="22">
        <f>1546.79*D9</f>
        <v>0</v>
      </c>
    </row>
    <row r="10" spans="1:5" ht="15.75">
      <c r="A10" s="52"/>
      <c r="B10" s="8" t="s">
        <v>43</v>
      </c>
      <c r="C10" s="5" t="s">
        <v>82</v>
      </c>
      <c r="D10" s="7">
        <v>14</v>
      </c>
      <c r="E10" s="22">
        <f>4117.15/7*D10</f>
        <v>8234.3</v>
      </c>
    </row>
    <row r="11" spans="1:5" ht="15.75">
      <c r="A11" s="51" t="s">
        <v>135</v>
      </c>
      <c r="B11" s="8" t="s">
        <v>47</v>
      </c>
      <c r="C11" s="5" t="s">
        <v>10</v>
      </c>
      <c r="D11" s="7">
        <v>8</v>
      </c>
      <c r="E11" s="22">
        <f>489.65*D11</f>
        <v>3917.2</v>
      </c>
    </row>
    <row r="12" spans="1:5" ht="15.75">
      <c r="A12" s="52"/>
      <c r="B12" s="10" t="s">
        <v>83</v>
      </c>
      <c r="C12" s="5" t="s">
        <v>10</v>
      </c>
      <c r="D12" s="7">
        <f>2</f>
        <v>2</v>
      </c>
      <c r="E12" s="22">
        <f>756.94*D12</f>
        <v>1513.88</v>
      </c>
    </row>
    <row r="13" spans="1:5" ht="15.75">
      <c r="A13" s="52"/>
      <c r="B13" s="8" t="s">
        <v>41</v>
      </c>
      <c r="C13" s="5" t="s">
        <v>23</v>
      </c>
      <c r="D13" s="7"/>
      <c r="E13" s="22">
        <f>4670.09*D13</f>
        <v>0</v>
      </c>
    </row>
    <row r="14" spans="1:5" ht="15.75">
      <c r="A14" s="52"/>
      <c r="B14" s="11" t="s">
        <v>37</v>
      </c>
      <c r="C14" s="5" t="s">
        <v>15</v>
      </c>
      <c r="D14" s="7">
        <v>2</v>
      </c>
      <c r="E14" s="22">
        <f>497.45*D14</f>
        <v>994.9</v>
      </c>
    </row>
    <row r="15" spans="1:5" ht="15.75">
      <c r="A15" s="52"/>
      <c r="B15" s="11" t="s">
        <v>39</v>
      </c>
      <c r="C15" s="5" t="s">
        <v>15</v>
      </c>
      <c r="D15" s="7">
        <v>2</v>
      </c>
      <c r="E15" s="22">
        <f>305.33*D15</f>
        <v>610.66</v>
      </c>
    </row>
    <row r="16" spans="1:5" ht="15.75">
      <c r="A16" s="52"/>
      <c r="B16" s="8" t="s">
        <v>50</v>
      </c>
      <c r="C16" s="5" t="s">
        <v>10</v>
      </c>
      <c r="D16" s="7">
        <v>2</v>
      </c>
      <c r="E16" s="22">
        <f>890.37*D16</f>
        <v>1780.74</v>
      </c>
    </row>
    <row r="17" spans="1:5" ht="15.75">
      <c r="A17" s="51" t="s">
        <v>137</v>
      </c>
      <c r="B17" s="8" t="s">
        <v>58</v>
      </c>
      <c r="C17" s="5" t="s">
        <v>15</v>
      </c>
      <c r="D17" s="7">
        <v>1</v>
      </c>
      <c r="E17" s="22">
        <f>92.12*D17</f>
        <v>92.12</v>
      </c>
    </row>
    <row r="18" spans="1:5" ht="15.75">
      <c r="A18" s="52"/>
      <c r="B18" s="8" t="s">
        <v>59</v>
      </c>
      <c r="C18" s="5" t="s">
        <v>15</v>
      </c>
      <c r="D18" s="7"/>
      <c r="E18" s="22">
        <f>546.92*D18</f>
        <v>0</v>
      </c>
    </row>
    <row r="19" spans="1:5" ht="15.75">
      <c r="A19" s="53"/>
      <c r="B19" s="8" t="s">
        <v>60</v>
      </c>
      <c r="C19" s="5" t="s">
        <v>78</v>
      </c>
      <c r="D19" s="29">
        <v>2.195</v>
      </c>
      <c r="E19" s="25">
        <f>258.31*D19</f>
        <v>566.99045</v>
      </c>
    </row>
    <row r="20" spans="1:5" ht="15.75">
      <c r="A20" s="51" t="s">
        <v>136</v>
      </c>
      <c r="B20" s="6" t="s">
        <v>75</v>
      </c>
      <c r="C20" s="5"/>
      <c r="D20" s="7">
        <v>3</v>
      </c>
      <c r="E20" s="25">
        <f>921.35*D20</f>
        <v>2764.05</v>
      </c>
    </row>
    <row r="21" spans="1:5" ht="15.75">
      <c r="A21" s="53"/>
      <c r="B21" s="8" t="s">
        <v>105</v>
      </c>
      <c r="C21" s="5" t="s">
        <v>19</v>
      </c>
      <c r="D21" s="7"/>
      <c r="E21" s="25">
        <f>1351.97*D21</f>
        <v>0</v>
      </c>
    </row>
    <row r="22" spans="1:5" ht="15.75">
      <c r="A22" s="1"/>
      <c r="B22" s="1"/>
      <c r="C22" s="1"/>
      <c r="D22" s="2"/>
      <c r="E22" s="38">
        <f>SUM(E6:E21)</f>
        <v>31735.690450000002</v>
      </c>
    </row>
    <row r="23" spans="1:5" ht="14.25">
      <c r="A23" s="3"/>
      <c r="B23" s="3"/>
      <c r="C23" s="3"/>
      <c r="D23" s="13"/>
      <c r="E23" s="3"/>
    </row>
  </sheetData>
  <sheetProtection/>
  <mergeCells count="5">
    <mergeCell ref="A7:A8"/>
    <mergeCell ref="A9:A10"/>
    <mergeCell ref="A11:A16"/>
    <mergeCell ref="A17:A19"/>
    <mergeCell ref="A20:A21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9.7109375" style="0" customWidth="1"/>
    <col min="2" max="2" width="39.421875" style="0" customWidth="1"/>
    <col min="3" max="5" width="15.28125" style="0" customWidth="1"/>
  </cols>
  <sheetData>
    <row r="2" spans="1:5" ht="15.75">
      <c r="A2" s="1"/>
      <c r="B2" s="1" t="s">
        <v>197</v>
      </c>
      <c r="C2" s="1"/>
      <c r="D2" s="2"/>
      <c r="E2" s="1"/>
    </row>
    <row r="3" spans="1:5" ht="15.75">
      <c r="A3" s="1"/>
      <c r="B3" s="1" t="s">
        <v>196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3.5" customHeight="1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32.25" customHeight="1">
      <c r="A6" s="60" t="s">
        <v>133</v>
      </c>
      <c r="B6" s="6" t="s">
        <v>13</v>
      </c>
      <c r="C6" s="5"/>
      <c r="D6" s="7"/>
      <c r="E6" s="8"/>
    </row>
    <row r="7" spans="1:5" ht="15.75">
      <c r="A7" s="60"/>
      <c r="B7" s="8" t="s">
        <v>14</v>
      </c>
      <c r="C7" s="5" t="s">
        <v>15</v>
      </c>
      <c r="D7" s="35">
        <v>1</v>
      </c>
      <c r="E7" s="22">
        <f>734.88*D7</f>
        <v>734.88</v>
      </c>
    </row>
    <row r="8" spans="1:5" ht="15.75">
      <c r="A8" s="60"/>
      <c r="B8" s="8" t="s">
        <v>16</v>
      </c>
      <c r="C8" s="5" t="s">
        <v>15</v>
      </c>
      <c r="D8" s="35">
        <v>2</v>
      </c>
      <c r="E8" s="22">
        <f>498.86*D8</f>
        <v>997.72</v>
      </c>
    </row>
    <row r="9" spans="1:5" ht="15.75">
      <c r="A9" s="60"/>
      <c r="B9" s="8" t="s">
        <v>17</v>
      </c>
      <c r="C9" s="5" t="s">
        <v>10</v>
      </c>
      <c r="D9" s="7">
        <v>2</v>
      </c>
      <c r="E9" s="22">
        <f>658.58*D9</f>
        <v>1317.16</v>
      </c>
    </row>
    <row r="10" spans="1:5" ht="15.75">
      <c r="A10" s="51" t="s">
        <v>129</v>
      </c>
      <c r="B10" s="8" t="s">
        <v>21</v>
      </c>
      <c r="C10" s="5" t="s">
        <v>7</v>
      </c>
      <c r="D10" s="7">
        <v>2</v>
      </c>
      <c r="E10" s="25">
        <f>789.55*D10</f>
        <v>1579.1</v>
      </c>
    </row>
    <row r="11" spans="1:5" ht="15.75">
      <c r="A11" s="53"/>
      <c r="B11" s="8" t="s">
        <v>22</v>
      </c>
      <c r="C11" s="5" t="s">
        <v>23</v>
      </c>
      <c r="D11" s="7"/>
      <c r="E11" s="22">
        <f>756.87*D11</f>
        <v>0</v>
      </c>
    </row>
    <row r="12" spans="1:5" ht="15.75">
      <c r="A12" s="51" t="s">
        <v>130</v>
      </c>
      <c r="B12" s="8" t="s">
        <v>33</v>
      </c>
      <c r="C12" s="5" t="s">
        <v>10</v>
      </c>
      <c r="D12" s="7"/>
      <c r="E12" s="22">
        <f>1546.79*D12</f>
        <v>0</v>
      </c>
    </row>
    <row r="13" spans="1:5" ht="15.75">
      <c r="A13" s="52"/>
      <c r="B13" s="8" t="s">
        <v>43</v>
      </c>
      <c r="C13" s="5" t="s">
        <v>82</v>
      </c>
      <c r="D13" s="35">
        <v>14</v>
      </c>
      <c r="E13" s="22">
        <f>4117.15/7*D13</f>
        <v>8234.3</v>
      </c>
    </row>
    <row r="14" spans="1:5" ht="15.75">
      <c r="A14" s="53"/>
      <c r="B14" s="8" t="s">
        <v>44</v>
      </c>
      <c r="C14" s="5" t="s">
        <v>10</v>
      </c>
      <c r="D14" s="7"/>
      <c r="E14" s="16">
        <f>228.59*D14</f>
        <v>0</v>
      </c>
    </row>
    <row r="15" spans="1:5" ht="15.75">
      <c r="A15" s="51" t="s">
        <v>135</v>
      </c>
      <c r="B15" s="8" t="s">
        <v>47</v>
      </c>
      <c r="C15" s="5" t="s">
        <v>10</v>
      </c>
      <c r="D15" s="7">
        <v>8</v>
      </c>
      <c r="E15" s="22">
        <f>489.65*D15</f>
        <v>3917.2</v>
      </c>
    </row>
    <row r="16" spans="1:5" ht="15.75">
      <c r="A16" s="52"/>
      <c r="B16" s="10" t="s">
        <v>83</v>
      </c>
      <c r="C16" s="5" t="s">
        <v>10</v>
      </c>
      <c r="D16" s="35">
        <v>4</v>
      </c>
      <c r="E16" s="22">
        <f>756.94*D16</f>
        <v>3027.76</v>
      </c>
    </row>
    <row r="17" spans="1:5" ht="15.75">
      <c r="A17" s="52"/>
      <c r="B17" s="8" t="s">
        <v>41</v>
      </c>
      <c r="C17" s="5" t="s">
        <v>23</v>
      </c>
      <c r="D17" s="7"/>
      <c r="E17" s="22">
        <f>4670.09*D17</f>
        <v>0</v>
      </c>
    </row>
    <row r="18" spans="1:5" ht="15.75">
      <c r="A18" s="52"/>
      <c r="B18" s="11" t="s">
        <v>37</v>
      </c>
      <c r="C18" s="5" t="s">
        <v>15</v>
      </c>
      <c r="D18" s="7">
        <v>2</v>
      </c>
      <c r="E18" s="22">
        <f>497.45*D18</f>
        <v>994.9</v>
      </c>
    </row>
    <row r="19" spans="1:5" ht="15.75">
      <c r="A19" s="52"/>
      <c r="B19" s="11" t="s">
        <v>39</v>
      </c>
      <c r="C19" s="5" t="s">
        <v>15</v>
      </c>
      <c r="D19" s="35">
        <v>2</v>
      </c>
      <c r="E19" s="22">
        <f>305.33*D19</f>
        <v>610.66</v>
      </c>
    </row>
    <row r="20" spans="1:5" ht="15.75">
      <c r="A20" s="52"/>
      <c r="B20" s="8" t="s">
        <v>50</v>
      </c>
      <c r="C20" s="5" t="s">
        <v>10</v>
      </c>
      <c r="D20" s="7"/>
      <c r="E20" s="22">
        <f>890.37*D20</f>
        <v>0</v>
      </c>
    </row>
    <row r="21" spans="1:5" ht="15.75">
      <c r="A21" s="52"/>
      <c r="B21" s="8" t="s">
        <v>97</v>
      </c>
      <c r="C21" s="5" t="s">
        <v>98</v>
      </c>
      <c r="D21" s="7">
        <v>1</v>
      </c>
      <c r="E21" s="9">
        <f>9267.6*D21</f>
        <v>9267.6</v>
      </c>
    </row>
    <row r="22" spans="1:5" ht="15.75">
      <c r="A22" s="53"/>
      <c r="B22" s="8" t="s">
        <v>120</v>
      </c>
      <c r="C22" s="5" t="s">
        <v>15</v>
      </c>
      <c r="D22" s="7">
        <v>2</v>
      </c>
      <c r="E22" s="22">
        <f>1824.71*D22</f>
        <v>3649.42</v>
      </c>
    </row>
    <row r="23" spans="1:5" ht="15.75">
      <c r="A23" s="51" t="s">
        <v>137</v>
      </c>
      <c r="B23" s="8" t="s">
        <v>54</v>
      </c>
      <c r="C23" s="5" t="s">
        <v>55</v>
      </c>
      <c r="D23" s="7"/>
      <c r="E23" s="9"/>
    </row>
    <row r="24" spans="1:5" ht="15.75">
      <c r="A24" s="52"/>
      <c r="B24" s="8" t="s">
        <v>58</v>
      </c>
      <c r="C24" s="5" t="s">
        <v>15</v>
      </c>
      <c r="D24" s="7">
        <v>2</v>
      </c>
      <c r="E24" s="22">
        <f>92.12*D24</f>
        <v>184.24</v>
      </c>
    </row>
    <row r="25" spans="1:5" ht="15.75">
      <c r="A25" s="52"/>
      <c r="B25" s="8" t="s">
        <v>59</v>
      </c>
      <c r="C25" s="5" t="s">
        <v>15</v>
      </c>
      <c r="D25" s="7">
        <v>2</v>
      </c>
      <c r="E25" s="22">
        <f>546.92*D25</f>
        <v>1093.84</v>
      </c>
    </row>
    <row r="26" spans="1:5" ht="15.75">
      <c r="A26" s="53"/>
      <c r="B26" s="8" t="s">
        <v>60</v>
      </c>
      <c r="C26" s="5" t="s">
        <v>78</v>
      </c>
      <c r="D26" s="31">
        <v>2.997</v>
      </c>
      <c r="E26" s="25">
        <f>258.31*D26</f>
        <v>774.15507</v>
      </c>
    </row>
    <row r="27" spans="1:5" ht="36.75" customHeight="1">
      <c r="A27" s="51" t="s">
        <v>138</v>
      </c>
      <c r="B27" s="6" t="s">
        <v>75</v>
      </c>
      <c r="C27" s="5"/>
      <c r="D27" s="7">
        <v>20</v>
      </c>
      <c r="E27" s="25">
        <f>921.35*D27</f>
        <v>18427</v>
      </c>
    </row>
    <row r="28" spans="1:5" ht="15.75">
      <c r="A28" s="53"/>
      <c r="B28" s="8" t="s">
        <v>105</v>
      </c>
      <c r="C28" s="5" t="s">
        <v>19</v>
      </c>
      <c r="D28" s="7">
        <v>3</v>
      </c>
      <c r="E28" s="25">
        <f>1351.97*D28</f>
        <v>4055.91</v>
      </c>
    </row>
    <row r="29" spans="1:5" ht="15.75">
      <c r="A29" s="1"/>
      <c r="B29" s="1"/>
      <c r="C29" s="1"/>
      <c r="D29" s="2"/>
      <c r="E29" s="38">
        <f>SUM(E6:E28)</f>
        <v>58865.845069999996</v>
      </c>
    </row>
  </sheetData>
  <sheetProtection/>
  <mergeCells count="6">
    <mergeCell ref="A6:A9"/>
    <mergeCell ref="A10:A11"/>
    <mergeCell ref="A12:A14"/>
    <mergeCell ref="A15:A22"/>
    <mergeCell ref="A23:A26"/>
    <mergeCell ref="A27:A2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4.28125" style="0" customWidth="1"/>
    <col min="2" max="2" width="36.7109375" style="0" customWidth="1"/>
    <col min="3" max="5" width="17.00390625" style="0" customWidth="1"/>
  </cols>
  <sheetData>
    <row r="2" spans="1:5" ht="15.75">
      <c r="A2" s="1"/>
      <c r="B2" s="1" t="s">
        <v>198</v>
      </c>
      <c r="C2" s="1"/>
      <c r="D2" s="2"/>
      <c r="E2" s="1"/>
    </row>
    <row r="3" spans="1:5" ht="15.75">
      <c r="A3" s="1"/>
      <c r="B3" s="1" t="s">
        <v>196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39.75" customHeight="1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33" customHeight="1">
      <c r="A6" s="60" t="s">
        <v>150</v>
      </c>
      <c r="B6" s="6" t="s">
        <v>13</v>
      </c>
      <c r="C6" s="5"/>
      <c r="D6" s="7"/>
      <c r="E6" s="8"/>
    </row>
    <row r="7" spans="1:5" ht="15.75">
      <c r="A7" s="60"/>
      <c r="B7" s="8" t="s">
        <v>14</v>
      </c>
      <c r="C7" s="5" t="s">
        <v>15</v>
      </c>
      <c r="D7" s="7">
        <v>2</v>
      </c>
      <c r="E7" s="22">
        <f>734.88*D7</f>
        <v>1469.76</v>
      </c>
    </row>
    <row r="8" spans="1:5" ht="15.75">
      <c r="A8" s="60"/>
      <c r="B8" s="8" t="s">
        <v>16</v>
      </c>
      <c r="C8" s="5" t="s">
        <v>15</v>
      </c>
      <c r="D8" s="7">
        <v>4</v>
      </c>
      <c r="E8" s="22">
        <f>498.86*D8</f>
        <v>1995.44</v>
      </c>
    </row>
    <row r="9" spans="1:5" ht="15.75">
      <c r="A9" s="60"/>
      <c r="B9" s="8" t="s">
        <v>17</v>
      </c>
      <c r="C9" s="5" t="s">
        <v>10</v>
      </c>
      <c r="D9" s="7">
        <v>6</v>
      </c>
      <c r="E9" s="22">
        <f>658.58*D9</f>
        <v>3951.4800000000005</v>
      </c>
    </row>
    <row r="10" spans="1:5" ht="15.75">
      <c r="A10" s="60"/>
      <c r="B10" s="8" t="s">
        <v>18</v>
      </c>
      <c r="C10" s="5" t="s">
        <v>15</v>
      </c>
      <c r="D10" s="7">
        <f>2</f>
        <v>2</v>
      </c>
      <c r="E10" s="22">
        <f>372.34*D10</f>
        <v>744.68</v>
      </c>
    </row>
    <row r="11" spans="1:5" ht="15.75">
      <c r="A11" s="64" t="s">
        <v>129</v>
      </c>
      <c r="B11" s="8" t="s">
        <v>21</v>
      </c>
      <c r="C11" s="5" t="s">
        <v>7</v>
      </c>
      <c r="D11" s="35">
        <v>2</v>
      </c>
      <c r="E11" s="25">
        <f>789.55*D11</f>
        <v>1579.1</v>
      </c>
    </row>
    <row r="12" spans="1:5" ht="15.75">
      <c r="A12" s="66"/>
      <c r="B12" s="8" t="s">
        <v>22</v>
      </c>
      <c r="C12" s="5" t="s">
        <v>23</v>
      </c>
      <c r="D12" s="7"/>
      <c r="E12" s="22">
        <f>756.87*D12</f>
        <v>0</v>
      </c>
    </row>
    <row r="13" spans="1:5" ht="15.75">
      <c r="A13" s="51" t="s">
        <v>130</v>
      </c>
      <c r="B13" s="8" t="s">
        <v>33</v>
      </c>
      <c r="C13" s="5" t="s">
        <v>10</v>
      </c>
      <c r="D13" s="7"/>
      <c r="E13" s="22">
        <f>1546.79*D13</f>
        <v>0</v>
      </c>
    </row>
    <row r="14" spans="1:5" ht="15.75">
      <c r="A14" s="52"/>
      <c r="B14" s="8" t="s">
        <v>43</v>
      </c>
      <c r="C14" s="5" t="s">
        <v>82</v>
      </c>
      <c r="D14" s="7">
        <v>21</v>
      </c>
      <c r="E14" s="22">
        <f>4117.15/7*D14</f>
        <v>12351.45</v>
      </c>
    </row>
    <row r="15" spans="1:5" ht="18.75">
      <c r="A15" s="53"/>
      <c r="B15" s="8" t="s">
        <v>44</v>
      </c>
      <c r="C15" s="5" t="s">
        <v>45</v>
      </c>
      <c r="D15" s="7">
        <v>10</v>
      </c>
      <c r="E15" s="16">
        <f>228.59*D15</f>
        <v>2285.9</v>
      </c>
    </row>
    <row r="16" spans="1:5" ht="15.75">
      <c r="A16" s="51" t="s">
        <v>135</v>
      </c>
      <c r="B16" s="8" t="s">
        <v>47</v>
      </c>
      <c r="C16" s="5" t="s">
        <v>10</v>
      </c>
      <c r="D16" s="35">
        <v>4</v>
      </c>
      <c r="E16" s="22">
        <f>489.65*D16</f>
        <v>1958.6</v>
      </c>
    </row>
    <row r="17" spans="1:5" ht="15.75">
      <c r="A17" s="52"/>
      <c r="B17" s="10" t="s">
        <v>83</v>
      </c>
      <c r="C17" s="5" t="s">
        <v>10</v>
      </c>
      <c r="D17" s="7">
        <f>2</f>
        <v>2</v>
      </c>
      <c r="E17" s="22">
        <f>756.94*D17</f>
        <v>1513.88</v>
      </c>
    </row>
    <row r="18" spans="1:5" ht="15.75">
      <c r="A18" s="52"/>
      <c r="B18" s="8" t="s">
        <v>41</v>
      </c>
      <c r="C18" s="5" t="s">
        <v>23</v>
      </c>
      <c r="D18" s="7"/>
      <c r="E18" s="22">
        <f>4670.09*D18</f>
        <v>0</v>
      </c>
    </row>
    <row r="19" spans="1:5" ht="15.75">
      <c r="A19" s="52"/>
      <c r="B19" s="11" t="s">
        <v>37</v>
      </c>
      <c r="C19" s="5" t="s">
        <v>15</v>
      </c>
      <c r="D19" s="7">
        <v>2</v>
      </c>
      <c r="E19" s="22">
        <f>497.45*D19</f>
        <v>994.9</v>
      </c>
    </row>
    <row r="20" spans="1:5" ht="15.75">
      <c r="A20" s="52"/>
      <c r="B20" s="11" t="s">
        <v>39</v>
      </c>
      <c r="C20" s="5" t="s">
        <v>15</v>
      </c>
      <c r="D20" s="35">
        <v>2</v>
      </c>
      <c r="E20" s="22">
        <f>305.33*D20</f>
        <v>610.66</v>
      </c>
    </row>
    <row r="21" spans="1:5" ht="15.75">
      <c r="A21" s="52"/>
      <c r="B21" s="8" t="s">
        <v>50</v>
      </c>
      <c r="C21" s="5" t="s">
        <v>10</v>
      </c>
      <c r="D21" s="7">
        <v>4</v>
      </c>
      <c r="E21" s="25">
        <f>890.37*D21</f>
        <v>3561.48</v>
      </c>
    </row>
    <row r="22" spans="1:5" ht="15.75">
      <c r="A22" s="52"/>
      <c r="B22" s="8" t="s">
        <v>97</v>
      </c>
      <c r="C22" s="5" t="s">
        <v>98</v>
      </c>
      <c r="D22" s="7">
        <v>1</v>
      </c>
      <c r="E22" s="9">
        <f>9267.6*D22</f>
        <v>9267.6</v>
      </c>
    </row>
    <row r="23" spans="1:5" ht="15.75">
      <c r="A23" s="51" t="s">
        <v>137</v>
      </c>
      <c r="B23" s="8" t="s">
        <v>54</v>
      </c>
      <c r="C23" s="5" t="s">
        <v>55</v>
      </c>
      <c r="D23" s="7"/>
      <c r="E23" s="9"/>
    </row>
    <row r="24" spans="1:5" ht="15.75">
      <c r="A24" s="52"/>
      <c r="B24" s="12" t="s">
        <v>57</v>
      </c>
      <c r="C24" s="5" t="s">
        <v>15</v>
      </c>
      <c r="D24" s="7">
        <v>3</v>
      </c>
      <c r="E24" s="22">
        <f>1472.29*D24</f>
        <v>4416.87</v>
      </c>
    </row>
    <row r="25" spans="1:5" ht="15.75">
      <c r="A25" s="52"/>
      <c r="B25" s="8" t="s">
        <v>58</v>
      </c>
      <c r="C25" s="5" t="s">
        <v>15</v>
      </c>
      <c r="D25" s="7">
        <v>2</v>
      </c>
      <c r="E25" s="22">
        <f>92.12*D25</f>
        <v>184.24</v>
      </c>
    </row>
    <row r="26" spans="1:5" ht="15.75">
      <c r="A26" s="52"/>
      <c r="B26" s="8" t="s">
        <v>59</v>
      </c>
      <c r="C26" s="5" t="s">
        <v>15</v>
      </c>
      <c r="D26" s="7">
        <v>1</v>
      </c>
      <c r="E26" s="22">
        <f>546.92*D26</f>
        <v>546.92</v>
      </c>
    </row>
    <row r="27" spans="1:5" ht="15.75">
      <c r="A27" s="53"/>
      <c r="B27" s="8" t="s">
        <v>60</v>
      </c>
      <c r="C27" s="5" t="s">
        <v>78</v>
      </c>
      <c r="D27" s="31">
        <v>3.986</v>
      </c>
      <c r="E27" s="25">
        <f>258.31*D27</f>
        <v>1029.62366</v>
      </c>
    </row>
    <row r="28" spans="1:5" ht="15.75">
      <c r="A28" s="1"/>
      <c r="B28" s="1"/>
      <c r="C28" s="1"/>
      <c r="D28" s="2"/>
      <c r="E28" s="38">
        <f>SUM(E6:E27)</f>
        <v>48462.583660000004</v>
      </c>
    </row>
  </sheetData>
  <sheetProtection/>
  <mergeCells count="5">
    <mergeCell ref="A6:A10"/>
    <mergeCell ref="A11:A12"/>
    <mergeCell ref="A13:A15"/>
    <mergeCell ref="A16:A22"/>
    <mergeCell ref="A23:A27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13" sqref="A13:A15"/>
    </sheetView>
  </sheetViews>
  <sheetFormatPr defaultColWidth="9.140625" defaultRowHeight="12.75"/>
  <cols>
    <col min="1" max="1" width="20.8515625" style="0" customWidth="1"/>
    <col min="2" max="2" width="39.421875" style="0" customWidth="1"/>
    <col min="3" max="3" width="15.421875" style="0" customWidth="1"/>
    <col min="4" max="4" width="17.00390625" style="0" customWidth="1"/>
    <col min="5" max="5" width="13.421875" style="0" customWidth="1"/>
  </cols>
  <sheetData>
    <row r="2" spans="1:5" ht="15.75">
      <c r="A2" s="1"/>
      <c r="B2" s="1" t="s">
        <v>199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127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7.2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64" t="s">
        <v>129</v>
      </c>
      <c r="B7" s="8" t="s">
        <v>21</v>
      </c>
      <c r="C7" s="5" t="s">
        <v>7</v>
      </c>
      <c r="D7" s="7">
        <v>1</v>
      </c>
      <c r="E7" s="25">
        <f>789.55*D7</f>
        <v>789.55</v>
      </c>
    </row>
    <row r="8" spans="1:5" ht="15.75">
      <c r="A8" s="66"/>
      <c r="B8" s="8" t="s">
        <v>22</v>
      </c>
      <c r="C8" s="5" t="s">
        <v>23</v>
      </c>
      <c r="D8" s="7"/>
      <c r="E8" s="22">
        <f>756.87*D8</f>
        <v>0</v>
      </c>
    </row>
    <row r="9" spans="1:5" ht="15.75">
      <c r="A9" s="51" t="s">
        <v>135</v>
      </c>
      <c r="B9" s="8" t="s">
        <v>47</v>
      </c>
      <c r="C9" s="5" t="s">
        <v>10</v>
      </c>
      <c r="D9" s="7">
        <v>4</v>
      </c>
      <c r="E9" s="25">
        <f>489.65*D9</f>
        <v>1958.6</v>
      </c>
    </row>
    <row r="10" spans="1:5" ht="15.75">
      <c r="A10" s="52"/>
      <c r="B10" s="10" t="s">
        <v>83</v>
      </c>
      <c r="C10" s="5" t="s">
        <v>10</v>
      </c>
      <c r="D10" s="7">
        <v>1</v>
      </c>
      <c r="E10" s="22">
        <f>756.94*D10</f>
        <v>756.94</v>
      </c>
    </row>
    <row r="11" spans="1:5" ht="15.75">
      <c r="A11" s="52"/>
      <c r="B11" s="8" t="s">
        <v>41</v>
      </c>
      <c r="C11" s="5" t="s">
        <v>23</v>
      </c>
      <c r="D11" s="7"/>
      <c r="E11" s="22">
        <f>4670.09*D11</f>
        <v>0</v>
      </c>
    </row>
    <row r="12" spans="1:5" ht="15.75">
      <c r="A12" s="52"/>
      <c r="B12" s="11" t="s">
        <v>37</v>
      </c>
      <c r="C12" s="5" t="s">
        <v>15</v>
      </c>
      <c r="D12" s="7">
        <v>1</v>
      </c>
      <c r="E12" s="22">
        <f>497.45*D12</f>
        <v>497.45</v>
      </c>
    </row>
    <row r="13" spans="1:5" ht="15.75">
      <c r="A13" s="51" t="s">
        <v>137</v>
      </c>
      <c r="B13" s="8" t="s">
        <v>54</v>
      </c>
      <c r="C13" s="5" t="s">
        <v>55</v>
      </c>
      <c r="D13" s="7"/>
      <c r="E13" s="9"/>
    </row>
    <row r="14" spans="1:5" ht="15.75">
      <c r="A14" s="52"/>
      <c r="B14" s="8" t="s">
        <v>58</v>
      </c>
      <c r="C14" s="5" t="s">
        <v>15</v>
      </c>
      <c r="D14" s="35">
        <v>2</v>
      </c>
      <c r="E14" s="22">
        <f>92.12*D14</f>
        <v>184.24</v>
      </c>
    </row>
    <row r="15" spans="1:5" ht="15.75">
      <c r="A15" s="53"/>
      <c r="B15" s="8" t="s">
        <v>60</v>
      </c>
      <c r="C15" s="5" t="s">
        <v>78</v>
      </c>
      <c r="D15" s="39">
        <v>2.366</v>
      </c>
      <c r="E15" s="25">
        <f>258.31*D15</f>
        <v>611.16146</v>
      </c>
    </row>
    <row r="16" spans="1:5" ht="33" customHeight="1">
      <c r="A16" s="54" t="s">
        <v>138</v>
      </c>
      <c r="B16" s="6" t="s">
        <v>75</v>
      </c>
      <c r="C16" s="5"/>
      <c r="D16" s="7"/>
      <c r="E16" s="25">
        <f>921.35*D16</f>
        <v>0</v>
      </c>
    </row>
    <row r="17" spans="1:5" ht="15.75">
      <c r="A17" s="56"/>
      <c r="B17" s="8" t="s">
        <v>200</v>
      </c>
      <c r="C17" s="5" t="s">
        <v>15</v>
      </c>
      <c r="D17" s="7"/>
      <c r="E17" s="9">
        <v>42100</v>
      </c>
    </row>
    <row r="18" spans="1:5" ht="15.75">
      <c r="A18" s="1"/>
      <c r="B18" s="1"/>
      <c r="C18" s="1"/>
      <c r="D18" s="2"/>
      <c r="E18" s="38">
        <f>SUM(E7:E17)</f>
        <v>46897.94146</v>
      </c>
    </row>
    <row r="19" spans="1:5" ht="14.25">
      <c r="A19" s="3"/>
      <c r="B19" s="3"/>
      <c r="C19" s="3"/>
      <c r="D19" s="13"/>
      <c r="E19" s="3"/>
    </row>
  </sheetData>
  <sheetProtection/>
  <mergeCells count="4">
    <mergeCell ref="A7:A8"/>
    <mergeCell ref="A9:A12"/>
    <mergeCell ref="A13:A15"/>
    <mergeCell ref="A16:A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2.00390625" style="3" customWidth="1"/>
    <col min="6" max="16384" width="9.140625" style="3" customWidth="1"/>
  </cols>
  <sheetData>
    <row r="1" spans="1:4" ht="18.75" customHeight="1">
      <c r="A1" s="1"/>
      <c r="B1" s="1" t="s">
        <v>68</v>
      </c>
      <c r="C1" s="1"/>
      <c r="D1" s="2"/>
    </row>
    <row r="2" spans="1:4" ht="15.75" customHeight="1">
      <c r="A2" s="1"/>
      <c r="B2" s="14" t="s">
        <v>127</v>
      </c>
      <c r="C2" s="1"/>
      <c r="D2" s="2"/>
    </row>
    <row r="3" spans="1:4" ht="17.25" customHeight="1">
      <c r="A3" s="1"/>
      <c r="B3" s="14"/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16.5" customHeight="1">
      <c r="A6" s="61" t="s">
        <v>134</v>
      </c>
      <c r="B6" s="8" t="s">
        <v>21</v>
      </c>
      <c r="C6" s="5" t="s">
        <v>7</v>
      </c>
      <c r="D6" s="7">
        <v>2</v>
      </c>
      <c r="E6" s="25">
        <f>789.55*D6</f>
        <v>1579.1</v>
      </c>
    </row>
    <row r="7" spans="1:5" ht="37.5" customHeight="1">
      <c r="A7" s="62"/>
      <c r="B7" s="8" t="s">
        <v>22</v>
      </c>
      <c r="C7" s="5" t="s">
        <v>23</v>
      </c>
      <c r="D7" s="7"/>
      <c r="E7" s="22">
        <f>756.87*D7</f>
        <v>0</v>
      </c>
    </row>
    <row r="8" spans="1:5" ht="15.75">
      <c r="A8" s="51" t="s">
        <v>130</v>
      </c>
      <c r="B8" s="8" t="s">
        <v>33</v>
      </c>
      <c r="C8" s="5" t="s">
        <v>10</v>
      </c>
      <c r="D8" s="7"/>
      <c r="E8" s="22">
        <f>1546.79*D8</f>
        <v>0</v>
      </c>
    </row>
    <row r="9" spans="1:5" ht="15.75" customHeight="1">
      <c r="A9" s="52"/>
      <c r="B9" s="8" t="s">
        <v>43</v>
      </c>
      <c r="C9" s="5" t="s">
        <v>82</v>
      </c>
      <c r="D9" s="7">
        <v>7</v>
      </c>
      <c r="E9" s="22">
        <f>4117.15/7*D9</f>
        <v>4117.15</v>
      </c>
    </row>
    <row r="10" spans="1:5" ht="16.5" customHeight="1">
      <c r="A10" s="51" t="s">
        <v>131</v>
      </c>
      <c r="B10" s="8" t="s">
        <v>47</v>
      </c>
      <c r="C10" s="5" t="s">
        <v>10</v>
      </c>
      <c r="D10" s="7">
        <v>6</v>
      </c>
      <c r="E10" s="22">
        <f>489.65*D10</f>
        <v>2937.8999999999996</v>
      </c>
    </row>
    <row r="11" spans="1:5" ht="16.5" customHeight="1">
      <c r="A11" s="52"/>
      <c r="B11" s="10" t="s">
        <v>83</v>
      </c>
      <c r="C11" s="5" t="s">
        <v>10</v>
      </c>
      <c r="D11" s="7">
        <v>2</v>
      </c>
      <c r="E11" s="22">
        <f>756.94*D11</f>
        <v>1513.88</v>
      </c>
    </row>
    <row r="12" spans="1:5" ht="18.75" customHeight="1">
      <c r="A12" s="52"/>
      <c r="B12" s="8" t="s">
        <v>41</v>
      </c>
      <c r="C12" s="5" t="s">
        <v>23</v>
      </c>
      <c r="D12" s="7"/>
      <c r="E12" s="22">
        <f>4670.09*D12</f>
        <v>0</v>
      </c>
    </row>
    <row r="13" spans="1:5" ht="18.75" customHeight="1">
      <c r="A13" s="52"/>
      <c r="B13" s="11" t="s">
        <v>37</v>
      </c>
      <c r="C13" s="5" t="s">
        <v>15</v>
      </c>
      <c r="D13" s="7">
        <v>2</v>
      </c>
      <c r="E13" s="22">
        <f>497.45*D13</f>
        <v>994.9</v>
      </c>
    </row>
    <row r="14" spans="1:5" ht="21" customHeight="1">
      <c r="A14" s="52"/>
      <c r="B14" s="11" t="s">
        <v>39</v>
      </c>
      <c r="C14" s="5" t="s">
        <v>15</v>
      </c>
      <c r="D14" s="7">
        <v>2</v>
      </c>
      <c r="E14" s="22">
        <f>305.33*D14</f>
        <v>610.66</v>
      </c>
    </row>
    <row r="15" spans="1:5" ht="18" customHeight="1">
      <c r="A15" s="51" t="s">
        <v>137</v>
      </c>
      <c r="B15" s="8" t="s">
        <v>54</v>
      </c>
      <c r="C15" s="5" t="s">
        <v>55</v>
      </c>
      <c r="D15" s="7"/>
      <c r="E15" s="9"/>
    </row>
    <row r="16" spans="1:5" ht="18" customHeight="1">
      <c r="A16" s="52"/>
      <c r="B16" s="6" t="s">
        <v>56</v>
      </c>
      <c r="C16" s="5" t="s">
        <v>15</v>
      </c>
      <c r="D16" s="7">
        <v>3</v>
      </c>
      <c r="E16" s="22">
        <f>640.45*D16</f>
        <v>1921.3500000000001</v>
      </c>
    </row>
    <row r="17" spans="1:5" ht="18.75" customHeight="1">
      <c r="A17" s="52"/>
      <c r="B17" s="12" t="s">
        <v>57</v>
      </c>
      <c r="C17" s="5" t="s">
        <v>15</v>
      </c>
      <c r="D17" s="7"/>
      <c r="E17" s="22">
        <f>1472.29*D17</f>
        <v>0</v>
      </c>
    </row>
    <row r="18" spans="1:5" ht="21" customHeight="1">
      <c r="A18" s="52"/>
      <c r="B18" s="8" t="s">
        <v>58</v>
      </c>
      <c r="C18" s="5" t="s">
        <v>15</v>
      </c>
      <c r="D18" s="7">
        <v>3</v>
      </c>
      <c r="E18" s="22">
        <f>92.12*D18</f>
        <v>276.36</v>
      </c>
    </row>
    <row r="19" spans="1:5" ht="19.5" customHeight="1">
      <c r="A19" s="52"/>
      <c r="B19" s="8" t="s">
        <v>59</v>
      </c>
      <c r="C19" s="5" t="s">
        <v>15</v>
      </c>
      <c r="D19" s="7">
        <v>2</v>
      </c>
      <c r="E19" s="22">
        <f>546.92*D19</f>
        <v>1093.84</v>
      </c>
    </row>
    <row r="20" spans="1:5" ht="20.25" customHeight="1">
      <c r="A20" s="53"/>
      <c r="B20" s="8" t="s">
        <v>60</v>
      </c>
      <c r="C20" s="5" t="s">
        <v>78</v>
      </c>
      <c r="D20" s="29">
        <v>7.164</v>
      </c>
      <c r="E20" s="30">
        <f>258.31*D20</f>
        <v>1850.5328399999999</v>
      </c>
    </row>
    <row r="21" spans="1:5" ht="31.5">
      <c r="A21" s="51" t="s">
        <v>136</v>
      </c>
      <c r="B21" s="6" t="s">
        <v>75</v>
      </c>
      <c r="C21" s="5"/>
      <c r="D21" s="7">
        <v>5</v>
      </c>
      <c r="E21" s="25">
        <f>921.35*D21</f>
        <v>4606.75</v>
      </c>
    </row>
    <row r="22" spans="1:5" ht="15.75">
      <c r="A22" s="53"/>
      <c r="B22" s="8" t="s">
        <v>105</v>
      </c>
      <c r="C22" s="5" t="s">
        <v>19</v>
      </c>
      <c r="D22" s="7">
        <v>9</v>
      </c>
      <c r="E22" s="22">
        <f>1351.97*D22</f>
        <v>12167.73</v>
      </c>
    </row>
    <row r="23" spans="1:5" ht="15.75">
      <c r="A23" s="1"/>
      <c r="B23" s="1"/>
      <c r="C23" s="1"/>
      <c r="D23" s="2"/>
      <c r="E23" s="38">
        <f>SUM(E6:E22)</f>
        <v>33670.152839999995</v>
      </c>
    </row>
  </sheetData>
  <sheetProtection/>
  <mergeCells count="5">
    <mergeCell ref="A10:A14"/>
    <mergeCell ref="A15:A20"/>
    <mergeCell ref="A21:A22"/>
    <mergeCell ref="A6:A7"/>
    <mergeCell ref="A8:A9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9.00390625" style="0" customWidth="1"/>
    <col min="2" max="2" width="41.00390625" style="0" customWidth="1"/>
    <col min="3" max="5" width="18.8515625" style="0" customWidth="1"/>
  </cols>
  <sheetData>
    <row r="2" spans="1:5" ht="15.75">
      <c r="A2" s="1"/>
      <c r="B2" s="1" t="s">
        <v>201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36.75" customHeight="1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24.75" customHeight="1">
      <c r="A6" s="60" t="s">
        <v>150</v>
      </c>
      <c r="B6" s="6" t="s">
        <v>13</v>
      </c>
      <c r="C6" s="5"/>
      <c r="D6" s="7"/>
      <c r="E6" s="8"/>
    </row>
    <row r="7" spans="1:5" ht="15.75">
      <c r="A7" s="60"/>
      <c r="B7" s="8" t="s">
        <v>14</v>
      </c>
      <c r="C7" s="5" t="s">
        <v>15</v>
      </c>
      <c r="D7" s="7">
        <v>1</v>
      </c>
      <c r="E7" s="22">
        <f>734.88*D7</f>
        <v>734.88</v>
      </c>
    </row>
    <row r="8" spans="1:5" ht="15.75">
      <c r="A8" s="60"/>
      <c r="B8" s="8" t="s">
        <v>16</v>
      </c>
      <c r="C8" s="5" t="s">
        <v>15</v>
      </c>
      <c r="D8" s="7">
        <v>2</v>
      </c>
      <c r="E8" s="22">
        <f>498.86*D8</f>
        <v>997.72</v>
      </c>
    </row>
    <row r="9" spans="1:5" ht="15.75">
      <c r="A9" s="60"/>
      <c r="B9" s="8" t="s">
        <v>17</v>
      </c>
      <c r="C9" s="5" t="s">
        <v>10</v>
      </c>
      <c r="D9" s="7">
        <v>2</v>
      </c>
      <c r="E9" s="22">
        <f>658.58*D9</f>
        <v>1317.16</v>
      </c>
    </row>
    <row r="10" spans="1:5" ht="15.75">
      <c r="A10" s="60"/>
      <c r="B10" s="8" t="s">
        <v>18</v>
      </c>
      <c r="C10" s="5" t="s">
        <v>15</v>
      </c>
      <c r="D10" s="7">
        <f>1</f>
        <v>1</v>
      </c>
      <c r="E10" s="22">
        <f>372.34*D10</f>
        <v>372.34</v>
      </c>
    </row>
    <row r="11" spans="1:5" ht="15.75">
      <c r="A11" s="51" t="s">
        <v>129</v>
      </c>
      <c r="B11" s="8" t="s">
        <v>21</v>
      </c>
      <c r="C11" s="5" t="s">
        <v>7</v>
      </c>
      <c r="D11" s="7">
        <v>1</v>
      </c>
      <c r="E11" s="25">
        <f>789.55*D11</f>
        <v>789.55</v>
      </c>
    </row>
    <row r="12" spans="1:5" ht="15.75">
      <c r="A12" s="53"/>
      <c r="B12" s="8" t="s">
        <v>22</v>
      </c>
      <c r="C12" s="5" t="s">
        <v>23</v>
      </c>
      <c r="D12" s="7"/>
      <c r="E12" s="22">
        <f>756.87*D12</f>
        <v>0</v>
      </c>
    </row>
    <row r="13" spans="1:5" ht="15.75">
      <c r="A13" s="51" t="s">
        <v>130</v>
      </c>
      <c r="B13" s="8" t="s">
        <v>33</v>
      </c>
      <c r="C13" s="5" t="s">
        <v>10</v>
      </c>
      <c r="D13" s="7"/>
      <c r="E13" s="22">
        <f>1546.79*D13</f>
        <v>0</v>
      </c>
    </row>
    <row r="14" spans="1:5" ht="15.75">
      <c r="A14" s="52"/>
      <c r="B14" s="8" t="s">
        <v>43</v>
      </c>
      <c r="C14" s="5" t="s">
        <v>82</v>
      </c>
      <c r="D14" s="7">
        <v>7</v>
      </c>
      <c r="E14" s="22">
        <f>4117.15/7*D14</f>
        <v>4117.15</v>
      </c>
    </row>
    <row r="15" spans="1:5" ht="15.75">
      <c r="A15" s="51" t="s">
        <v>131</v>
      </c>
      <c r="B15" s="8" t="s">
        <v>47</v>
      </c>
      <c r="C15" s="5" t="s">
        <v>10</v>
      </c>
      <c r="D15" s="7">
        <v>6</v>
      </c>
      <c r="E15" s="22">
        <f>489.65*D15</f>
        <v>2937.8999999999996</v>
      </c>
    </row>
    <row r="16" spans="1:5" ht="15.75">
      <c r="A16" s="52"/>
      <c r="B16" s="10" t="s">
        <v>83</v>
      </c>
      <c r="C16" s="5" t="s">
        <v>10</v>
      </c>
      <c r="D16" s="7">
        <v>2</v>
      </c>
      <c r="E16" s="22">
        <f>756.94*D16</f>
        <v>1513.88</v>
      </c>
    </row>
    <row r="17" spans="1:5" ht="15.75">
      <c r="A17" s="52"/>
      <c r="B17" s="8" t="s">
        <v>41</v>
      </c>
      <c r="C17" s="5" t="s">
        <v>23</v>
      </c>
      <c r="D17" s="7"/>
      <c r="E17" s="22">
        <f>4670.09*D17</f>
        <v>0</v>
      </c>
    </row>
    <row r="18" spans="1:5" ht="15.75">
      <c r="A18" s="52"/>
      <c r="B18" s="11" t="s">
        <v>37</v>
      </c>
      <c r="C18" s="5" t="s">
        <v>15</v>
      </c>
      <c r="D18" s="7">
        <v>2</v>
      </c>
      <c r="E18" s="22">
        <f>497.45*D18</f>
        <v>994.9</v>
      </c>
    </row>
    <row r="19" spans="1:5" ht="15.75">
      <c r="A19" s="52"/>
      <c r="B19" s="11" t="s">
        <v>39</v>
      </c>
      <c r="C19" s="5" t="s">
        <v>15</v>
      </c>
      <c r="D19" s="7">
        <v>2</v>
      </c>
      <c r="E19" s="22">
        <f>305.33*D19</f>
        <v>610.66</v>
      </c>
    </row>
    <row r="20" spans="1:5" ht="15.75">
      <c r="A20" s="52"/>
      <c r="B20" s="8" t="s">
        <v>50</v>
      </c>
      <c r="C20" s="5" t="s">
        <v>10</v>
      </c>
      <c r="D20" s="7"/>
      <c r="E20" s="22">
        <f>890.37*D20</f>
        <v>0</v>
      </c>
    </row>
    <row r="21" spans="1:5" ht="15.75">
      <c r="A21" s="52"/>
      <c r="B21" s="8" t="s">
        <v>202</v>
      </c>
      <c r="C21" s="5" t="s">
        <v>15</v>
      </c>
      <c r="D21" s="7"/>
      <c r="E21" s="22">
        <f>588.82*D21</f>
        <v>0</v>
      </c>
    </row>
    <row r="22" spans="1:5" ht="15.75">
      <c r="A22" s="51" t="s">
        <v>137</v>
      </c>
      <c r="B22" s="8" t="s">
        <v>54</v>
      </c>
      <c r="C22" s="5" t="s">
        <v>55</v>
      </c>
      <c r="D22" s="7"/>
      <c r="E22" s="9"/>
    </row>
    <row r="23" spans="1:5" ht="15.75">
      <c r="A23" s="52"/>
      <c r="B23" s="8" t="s">
        <v>58</v>
      </c>
      <c r="C23" s="5" t="s">
        <v>15</v>
      </c>
      <c r="D23" s="7">
        <v>2</v>
      </c>
      <c r="E23" s="22">
        <f>92.12*D23</f>
        <v>184.24</v>
      </c>
    </row>
    <row r="24" spans="1:5" ht="15.75">
      <c r="A24" s="52"/>
      <c r="B24" s="8" t="s">
        <v>59</v>
      </c>
      <c r="C24" s="5" t="s">
        <v>15</v>
      </c>
      <c r="D24" s="7"/>
      <c r="E24" s="22">
        <f>546.92*D24</f>
        <v>0</v>
      </c>
    </row>
    <row r="25" spans="1:5" ht="15.75">
      <c r="A25" s="53"/>
      <c r="B25" s="8" t="s">
        <v>60</v>
      </c>
      <c r="C25" s="5" t="s">
        <v>78</v>
      </c>
      <c r="D25" s="31">
        <v>6.748</v>
      </c>
      <c r="E25" s="25">
        <f>258.31*D25</f>
        <v>1743.07588</v>
      </c>
    </row>
    <row r="26" spans="1:5" ht="42" customHeight="1">
      <c r="A26" s="51" t="s">
        <v>138</v>
      </c>
      <c r="B26" s="6" t="s">
        <v>75</v>
      </c>
      <c r="C26" s="5"/>
      <c r="D26" s="7">
        <v>6</v>
      </c>
      <c r="E26" s="25">
        <f>921.35*D26</f>
        <v>5528.1</v>
      </c>
    </row>
    <row r="27" spans="1:5" ht="15.75">
      <c r="A27" s="53"/>
      <c r="B27" s="8" t="s">
        <v>105</v>
      </c>
      <c r="C27" s="5" t="s">
        <v>19</v>
      </c>
      <c r="D27" s="7">
        <v>3</v>
      </c>
      <c r="E27" s="25">
        <f>1351.97*D27</f>
        <v>4055.91</v>
      </c>
    </row>
    <row r="28" spans="1:5" ht="15.75">
      <c r="A28" s="1"/>
      <c r="B28" s="1"/>
      <c r="C28" s="1"/>
      <c r="D28" s="2"/>
      <c r="E28" s="38">
        <f>SUM(E6:E27)</f>
        <v>25897.46588</v>
      </c>
    </row>
  </sheetData>
  <sheetProtection/>
  <mergeCells count="6">
    <mergeCell ref="A6:A10"/>
    <mergeCell ref="A11:A12"/>
    <mergeCell ref="A13:A14"/>
    <mergeCell ref="A15:A21"/>
    <mergeCell ref="A22:A25"/>
    <mergeCell ref="A26:A27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140625" style="0" customWidth="1"/>
    <col min="2" max="2" width="39.57421875" style="0" customWidth="1"/>
    <col min="3" max="5" width="16.00390625" style="0" customWidth="1"/>
  </cols>
  <sheetData>
    <row r="2" spans="1:5" ht="15.75">
      <c r="A2" s="1"/>
      <c r="B2" s="1" t="s">
        <v>203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78.7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9.5" customHeight="1">
      <c r="A7" s="60"/>
      <c r="B7" s="6" t="s">
        <v>13</v>
      </c>
      <c r="C7" s="5"/>
      <c r="D7" s="7"/>
      <c r="E7" s="8"/>
    </row>
    <row r="8" spans="1:5" ht="15.75">
      <c r="A8" s="60"/>
      <c r="B8" s="8" t="s">
        <v>14</v>
      </c>
      <c r="C8" s="5" t="s">
        <v>15</v>
      </c>
      <c r="D8" s="7">
        <v>1</v>
      </c>
      <c r="E8" s="22">
        <f>734.88*D8</f>
        <v>734.88</v>
      </c>
    </row>
    <row r="9" spans="1:5" ht="15.75">
      <c r="A9" s="60"/>
      <c r="B9" s="8" t="s">
        <v>16</v>
      </c>
      <c r="C9" s="5" t="s">
        <v>15</v>
      </c>
      <c r="D9" s="7">
        <v>2</v>
      </c>
      <c r="E9" s="22">
        <f>498.86*D9</f>
        <v>997.72</v>
      </c>
    </row>
    <row r="10" spans="1:5" ht="15.75">
      <c r="A10" s="60"/>
      <c r="B10" s="8" t="s">
        <v>17</v>
      </c>
      <c r="C10" s="5" t="s">
        <v>10</v>
      </c>
      <c r="D10" s="7">
        <v>4</v>
      </c>
      <c r="E10" s="22">
        <f>658.58*D10</f>
        <v>2634.32</v>
      </c>
    </row>
    <row r="11" spans="1:5" ht="15.75">
      <c r="A11" s="60"/>
      <c r="B11" s="8" t="s">
        <v>18</v>
      </c>
      <c r="C11" s="5" t="s">
        <v>15</v>
      </c>
      <c r="D11" s="7">
        <v>2</v>
      </c>
      <c r="E11" s="22">
        <f>372.34*D11</f>
        <v>744.68</v>
      </c>
    </row>
    <row r="12" spans="1:5" ht="15.75">
      <c r="A12" s="64" t="s">
        <v>129</v>
      </c>
      <c r="B12" s="8" t="s">
        <v>21</v>
      </c>
      <c r="C12" s="5" t="s">
        <v>7</v>
      </c>
      <c r="D12" s="7">
        <v>2</v>
      </c>
      <c r="E12" s="25">
        <f>789.55*D12</f>
        <v>1579.1</v>
      </c>
    </row>
    <row r="13" spans="1:5" ht="15.75">
      <c r="A13" s="66"/>
      <c r="B13" s="8" t="s">
        <v>22</v>
      </c>
      <c r="C13" s="5" t="s">
        <v>23</v>
      </c>
      <c r="D13" s="7"/>
      <c r="E13" s="22">
        <f>756.87*D13</f>
        <v>0</v>
      </c>
    </row>
    <row r="14" spans="1:5" ht="15.75">
      <c r="A14" s="51" t="s">
        <v>130</v>
      </c>
      <c r="B14" s="8" t="s">
        <v>33</v>
      </c>
      <c r="C14" s="5" t="s">
        <v>10</v>
      </c>
      <c r="D14" s="7"/>
      <c r="E14" s="22">
        <f>1546.79*D14</f>
        <v>0</v>
      </c>
    </row>
    <row r="15" spans="1:5" ht="15.75">
      <c r="A15" s="52"/>
      <c r="B15" s="8" t="s">
        <v>43</v>
      </c>
      <c r="C15" s="5" t="s">
        <v>82</v>
      </c>
      <c r="D15" s="7">
        <v>14</v>
      </c>
      <c r="E15" s="25">
        <f>4117.15/7*D15</f>
        <v>8234.3</v>
      </c>
    </row>
    <row r="16" spans="1:5" ht="15.75">
      <c r="A16" s="51" t="s">
        <v>131</v>
      </c>
      <c r="B16" s="8" t="s">
        <v>47</v>
      </c>
      <c r="C16" s="5" t="s">
        <v>10</v>
      </c>
      <c r="D16" s="7">
        <v>8</v>
      </c>
      <c r="E16" s="22">
        <f>489.65*D16</f>
        <v>3917.2</v>
      </c>
    </row>
    <row r="17" spans="1:5" ht="15.75">
      <c r="A17" s="52"/>
      <c r="B17" s="10" t="s">
        <v>83</v>
      </c>
      <c r="C17" s="5" t="s">
        <v>10</v>
      </c>
      <c r="D17" s="7">
        <v>4</v>
      </c>
      <c r="E17" s="22">
        <f>756.94*D17</f>
        <v>3027.76</v>
      </c>
    </row>
    <row r="18" spans="1:5" ht="15.75">
      <c r="A18" s="52"/>
      <c r="B18" s="8" t="s">
        <v>41</v>
      </c>
      <c r="C18" s="5" t="s">
        <v>23</v>
      </c>
      <c r="D18" s="7"/>
      <c r="E18" s="22">
        <f>4670.09*D18</f>
        <v>0</v>
      </c>
    </row>
    <row r="19" spans="1:5" ht="15.75">
      <c r="A19" s="52"/>
      <c r="B19" s="11" t="s">
        <v>37</v>
      </c>
      <c r="C19" s="5" t="s">
        <v>15</v>
      </c>
      <c r="D19" s="7">
        <v>2</v>
      </c>
      <c r="E19" s="22">
        <f>497.45*D19</f>
        <v>994.9</v>
      </c>
    </row>
    <row r="20" spans="1:5" ht="15.75">
      <c r="A20" s="52"/>
      <c r="B20" s="11" t="s">
        <v>39</v>
      </c>
      <c r="C20" s="5" t="s">
        <v>15</v>
      </c>
      <c r="D20" s="7">
        <v>2</v>
      </c>
      <c r="E20" s="22">
        <f>305.33*D20</f>
        <v>610.66</v>
      </c>
    </row>
    <row r="21" spans="1:5" ht="15.75">
      <c r="A21" s="52"/>
      <c r="B21" s="8" t="s">
        <v>50</v>
      </c>
      <c r="C21" s="5" t="s">
        <v>10</v>
      </c>
      <c r="D21" s="7"/>
      <c r="E21" s="22">
        <f>890.37*D21</f>
        <v>0</v>
      </c>
    </row>
    <row r="22" spans="1:5" ht="15.75">
      <c r="A22" s="52"/>
      <c r="B22" s="8" t="s">
        <v>121</v>
      </c>
      <c r="C22" s="5" t="s">
        <v>15</v>
      </c>
      <c r="D22" s="7">
        <v>1</v>
      </c>
      <c r="E22" s="22">
        <f>588.82*D22+9200</f>
        <v>9788.82</v>
      </c>
    </row>
    <row r="23" spans="1:5" ht="15.75">
      <c r="A23" s="53"/>
      <c r="B23" s="8" t="s">
        <v>120</v>
      </c>
      <c r="C23" s="5" t="s">
        <v>15</v>
      </c>
      <c r="D23" s="7">
        <v>1</v>
      </c>
      <c r="E23" s="22">
        <f>1824.71*D23</f>
        <v>1824.71</v>
      </c>
    </row>
    <row r="24" spans="1:5" ht="15.75">
      <c r="A24" s="51" t="s">
        <v>132</v>
      </c>
      <c r="B24" s="8" t="s">
        <v>54</v>
      </c>
      <c r="C24" s="5" t="s">
        <v>55</v>
      </c>
      <c r="D24" s="7"/>
      <c r="E24" s="9"/>
    </row>
    <row r="25" spans="1:5" ht="15.75">
      <c r="A25" s="52"/>
      <c r="B25" s="8" t="s">
        <v>58</v>
      </c>
      <c r="C25" s="5" t="s">
        <v>15</v>
      </c>
      <c r="D25" s="7">
        <v>2</v>
      </c>
      <c r="E25" s="22">
        <f>92.12*D25</f>
        <v>184.24</v>
      </c>
    </row>
    <row r="26" spans="1:5" ht="15.75">
      <c r="A26" s="52"/>
      <c r="B26" s="8" t="s">
        <v>59</v>
      </c>
      <c r="C26" s="5" t="s">
        <v>15</v>
      </c>
      <c r="D26" s="7">
        <v>1</v>
      </c>
      <c r="E26" s="22">
        <f>546.92*D26</f>
        <v>546.92</v>
      </c>
    </row>
    <row r="27" spans="1:5" ht="15.75">
      <c r="A27" s="53"/>
      <c r="B27" s="8" t="s">
        <v>60</v>
      </c>
      <c r="C27" s="5" t="s">
        <v>78</v>
      </c>
      <c r="D27" s="29">
        <v>3.325</v>
      </c>
      <c r="E27" s="25">
        <f>258.31*D27</f>
        <v>858.88075</v>
      </c>
    </row>
    <row r="28" spans="1:5" ht="37.5" customHeight="1">
      <c r="A28" s="51" t="s">
        <v>136</v>
      </c>
      <c r="B28" s="6" t="s">
        <v>75</v>
      </c>
      <c r="C28" s="5"/>
      <c r="D28" s="7">
        <f>6</f>
        <v>6</v>
      </c>
      <c r="E28" s="25">
        <f>921.35*D28</f>
        <v>5528.1</v>
      </c>
    </row>
    <row r="29" spans="1:5" ht="15.75">
      <c r="A29" s="53"/>
      <c r="B29" s="8" t="s">
        <v>105</v>
      </c>
      <c r="C29" s="5" t="s">
        <v>19</v>
      </c>
      <c r="D29" s="7">
        <v>6</v>
      </c>
      <c r="E29" s="25">
        <f>1351.97*D29</f>
        <v>8111.82</v>
      </c>
    </row>
    <row r="30" spans="1:5" ht="15.75">
      <c r="A30" s="1"/>
      <c r="B30" s="1"/>
      <c r="C30" s="1"/>
      <c r="D30" s="2"/>
      <c r="E30" s="38">
        <f>SUM(E7:E29)</f>
        <v>50319.01074999999</v>
      </c>
    </row>
  </sheetData>
  <sheetProtection/>
  <mergeCells count="6">
    <mergeCell ref="A7:A11"/>
    <mergeCell ref="A12:A13"/>
    <mergeCell ref="A14:A15"/>
    <mergeCell ref="A16:A23"/>
    <mergeCell ref="A24:A27"/>
    <mergeCell ref="A28:A29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7">
      <selection activeCell="C31" sqref="C31"/>
    </sheetView>
  </sheetViews>
  <sheetFormatPr defaultColWidth="9.140625" defaultRowHeight="12.75"/>
  <cols>
    <col min="1" max="1" width="21.00390625" style="0" customWidth="1"/>
    <col min="2" max="2" width="41.28125" style="0" customWidth="1"/>
    <col min="3" max="5" width="14.8515625" style="0" customWidth="1"/>
  </cols>
  <sheetData>
    <row r="2" spans="1:5" ht="15.75">
      <c r="A2" s="1"/>
      <c r="B2" s="1" t="s">
        <v>204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127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78.7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8" t="s">
        <v>150</v>
      </c>
      <c r="B7" s="6" t="s">
        <v>65</v>
      </c>
      <c r="C7" s="5" t="s">
        <v>7</v>
      </c>
      <c r="D7" s="7">
        <v>16</v>
      </c>
      <c r="E7" s="25">
        <f>731.31*D7</f>
        <v>11700.96</v>
      </c>
    </row>
    <row r="8" spans="1:5" ht="15.75">
      <c r="A8" s="64" t="s">
        <v>129</v>
      </c>
      <c r="B8" s="8" t="s">
        <v>21</v>
      </c>
      <c r="C8" s="5" t="s">
        <v>7</v>
      </c>
      <c r="D8" s="7">
        <v>2</v>
      </c>
      <c r="E8" s="25">
        <f>789.55*D8</f>
        <v>1579.1</v>
      </c>
    </row>
    <row r="9" spans="1:5" ht="15.75">
      <c r="A9" s="66"/>
      <c r="B9" s="8" t="s">
        <v>22</v>
      </c>
      <c r="C9" s="5" t="s">
        <v>23</v>
      </c>
      <c r="D9" s="7"/>
      <c r="E9" s="22">
        <f>756.87*D9</f>
        <v>0</v>
      </c>
    </row>
    <row r="10" spans="1:5" ht="15.75">
      <c r="A10" s="51" t="s">
        <v>130</v>
      </c>
      <c r="B10" s="8" t="s">
        <v>33</v>
      </c>
      <c r="C10" s="5" t="s">
        <v>10</v>
      </c>
      <c r="D10" s="7"/>
      <c r="E10" s="22">
        <f>1546.79*D10</f>
        <v>0</v>
      </c>
    </row>
    <row r="11" spans="1:5" ht="15.75">
      <c r="A11" s="52"/>
      <c r="B11" s="8" t="s">
        <v>43</v>
      </c>
      <c r="C11" s="5" t="s">
        <v>82</v>
      </c>
      <c r="D11" s="7">
        <v>7</v>
      </c>
      <c r="E11" s="22">
        <f>4117.15/7*D11</f>
        <v>4117.15</v>
      </c>
    </row>
    <row r="12" spans="1:5" ht="15.75">
      <c r="A12" s="51" t="s">
        <v>135</v>
      </c>
      <c r="B12" s="8" t="s">
        <v>47</v>
      </c>
      <c r="C12" s="5" t="s">
        <v>10</v>
      </c>
      <c r="D12" s="7">
        <v>8</v>
      </c>
      <c r="E12" s="22">
        <f>489.65*D12</f>
        <v>3917.2</v>
      </c>
    </row>
    <row r="13" spans="1:5" ht="15.75">
      <c r="A13" s="52"/>
      <c r="B13" s="10" t="s">
        <v>83</v>
      </c>
      <c r="C13" s="5" t="s">
        <v>10</v>
      </c>
      <c r="D13" s="7">
        <v>4</v>
      </c>
      <c r="E13" s="22">
        <f>756.94*D13</f>
        <v>3027.76</v>
      </c>
    </row>
    <row r="14" spans="1:5" ht="15.75">
      <c r="A14" s="52"/>
      <c r="B14" s="8" t="s">
        <v>41</v>
      </c>
      <c r="C14" s="5" t="s">
        <v>23</v>
      </c>
      <c r="D14" s="7"/>
      <c r="E14" s="22">
        <f>4670.09*D14</f>
        <v>0</v>
      </c>
    </row>
    <row r="15" spans="1:5" ht="15.75">
      <c r="A15" s="52"/>
      <c r="B15" s="11" t="s">
        <v>37</v>
      </c>
      <c r="C15" s="5" t="s">
        <v>15</v>
      </c>
      <c r="D15" s="7">
        <v>2</v>
      </c>
      <c r="E15" s="22">
        <f>497.45*D15</f>
        <v>994.9</v>
      </c>
    </row>
    <row r="16" spans="1:5" ht="15.75">
      <c r="A16" s="52"/>
      <c r="B16" s="11" t="s">
        <v>39</v>
      </c>
      <c r="C16" s="5" t="s">
        <v>15</v>
      </c>
      <c r="D16" s="7">
        <v>2</v>
      </c>
      <c r="E16" s="22">
        <f>305.33*D16</f>
        <v>610.66</v>
      </c>
    </row>
    <row r="17" spans="1:5" ht="15.75">
      <c r="A17" s="52"/>
      <c r="B17" s="8" t="s">
        <v>205</v>
      </c>
      <c r="C17" s="5"/>
      <c r="D17" s="7">
        <v>2</v>
      </c>
      <c r="E17" s="22">
        <f>588.82*D17+9200+9200</f>
        <v>19577.64</v>
      </c>
    </row>
    <row r="18" spans="1:5" ht="15.75">
      <c r="A18" s="51" t="s">
        <v>132</v>
      </c>
      <c r="B18" s="8" t="s">
        <v>54</v>
      </c>
      <c r="C18" s="5" t="s">
        <v>55</v>
      </c>
      <c r="D18" s="7"/>
      <c r="E18" s="9"/>
    </row>
    <row r="19" spans="1:5" ht="15.75">
      <c r="A19" s="52"/>
      <c r="B19" s="8" t="s">
        <v>58</v>
      </c>
      <c r="C19" s="5" t="s">
        <v>15</v>
      </c>
      <c r="D19" s="7">
        <v>2</v>
      </c>
      <c r="E19" s="22">
        <f>92.12*D19</f>
        <v>184.24</v>
      </c>
    </row>
    <row r="20" spans="1:5" ht="15.75">
      <c r="A20" s="52"/>
      <c r="B20" s="8" t="s">
        <v>59</v>
      </c>
      <c r="C20" s="5" t="s">
        <v>15</v>
      </c>
      <c r="D20" s="7"/>
      <c r="E20" s="22">
        <f>546.92*D20</f>
        <v>0</v>
      </c>
    </row>
    <row r="21" spans="1:5" ht="15.75">
      <c r="A21" s="53"/>
      <c r="B21" s="8" t="s">
        <v>60</v>
      </c>
      <c r="C21" s="5" t="s">
        <v>78</v>
      </c>
      <c r="D21" s="29">
        <v>3.159</v>
      </c>
      <c r="E21" s="25">
        <f>258.31*D21</f>
        <v>816.0012899999999</v>
      </c>
    </row>
    <row r="22" spans="1:5" ht="15.75">
      <c r="A22" s="1"/>
      <c r="B22" s="1"/>
      <c r="C22" s="1"/>
      <c r="D22" s="2"/>
      <c r="E22" s="38">
        <f>SUM(E7:E21)</f>
        <v>46525.61128999999</v>
      </c>
    </row>
  </sheetData>
  <sheetProtection/>
  <mergeCells count="4">
    <mergeCell ref="A8:A9"/>
    <mergeCell ref="A10:A11"/>
    <mergeCell ref="A12:A17"/>
    <mergeCell ref="A18:A21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7.8515625" style="0" customWidth="1"/>
    <col min="2" max="2" width="40.421875" style="0" customWidth="1"/>
    <col min="3" max="5" width="14.28125" style="0" customWidth="1"/>
  </cols>
  <sheetData>
    <row r="2" spans="1:5" ht="15.75">
      <c r="A2" s="1"/>
      <c r="B2" s="1" t="s">
        <v>206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6.5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25.5" customHeight="1">
      <c r="A7" s="60" t="s">
        <v>150</v>
      </c>
      <c r="B7" s="6" t="s">
        <v>13</v>
      </c>
      <c r="C7" s="5"/>
      <c r="D7" s="7"/>
      <c r="E7" s="8"/>
    </row>
    <row r="8" spans="1:5" ht="15.75">
      <c r="A8" s="60"/>
      <c r="B8" s="8" t="s">
        <v>14</v>
      </c>
      <c r="C8" s="5" t="s">
        <v>15</v>
      </c>
      <c r="D8" s="7">
        <v>2</v>
      </c>
      <c r="E8" s="22">
        <f>734.88*D8</f>
        <v>1469.76</v>
      </c>
    </row>
    <row r="9" spans="1:5" ht="15.75">
      <c r="A9" s="60"/>
      <c r="B9" s="8" t="s">
        <v>16</v>
      </c>
      <c r="C9" s="5" t="s">
        <v>15</v>
      </c>
      <c r="D9" s="7">
        <v>4</v>
      </c>
      <c r="E9" s="22">
        <f>498.86*D9</f>
        <v>1995.44</v>
      </c>
    </row>
    <row r="10" spans="1:5" ht="15.75">
      <c r="A10" s="60"/>
      <c r="B10" s="8" t="s">
        <v>17</v>
      </c>
      <c r="C10" s="5" t="s">
        <v>10</v>
      </c>
      <c r="D10" s="7">
        <v>4</v>
      </c>
      <c r="E10" s="22">
        <f>658.58*D10</f>
        <v>2634.32</v>
      </c>
    </row>
    <row r="11" spans="1:5" ht="15.75">
      <c r="A11" s="60"/>
      <c r="B11" s="8" t="s">
        <v>18</v>
      </c>
      <c r="C11" s="5" t="s">
        <v>15</v>
      </c>
      <c r="D11" s="7">
        <f>1</f>
        <v>1</v>
      </c>
      <c r="E11" s="22">
        <f>372.34*D11</f>
        <v>372.34</v>
      </c>
    </row>
    <row r="12" spans="1:5" ht="15.75">
      <c r="A12" s="51" t="s">
        <v>129</v>
      </c>
      <c r="B12" s="8" t="s">
        <v>21</v>
      </c>
      <c r="C12" s="5" t="s">
        <v>7</v>
      </c>
      <c r="D12" s="7">
        <f>2</f>
        <v>2</v>
      </c>
      <c r="E12" s="25">
        <f>789.55*D12</f>
        <v>1579.1</v>
      </c>
    </row>
    <row r="13" spans="1:5" ht="15.75">
      <c r="A13" s="53"/>
      <c r="B13" s="8" t="s">
        <v>22</v>
      </c>
      <c r="C13" s="5" t="s">
        <v>23</v>
      </c>
      <c r="D13" s="7"/>
      <c r="E13" s="22">
        <f>756.87*D13</f>
        <v>0</v>
      </c>
    </row>
    <row r="14" spans="1:5" ht="15.75">
      <c r="A14" s="51" t="s">
        <v>130</v>
      </c>
      <c r="B14" s="8" t="s">
        <v>33</v>
      </c>
      <c r="C14" s="5" t="s">
        <v>10</v>
      </c>
      <c r="D14" s="7"/>
      <c r="E14" s="22">
        <f>1546.79*D14</f>
        <v>0</v>
      </c>
    </row>
    <row r="15" spans="1:5" ht="15.75">
      <c r="A15" s="52"/>
      <c r="B15" s="8" t="s">
        <v>43</v>
      </c>
      <c r="C15" s="5" t="s">
        <v>82</v>
      </c>
      <c r="D15" s="7">
        <v>14</v>
      </c>
      <c r="E15" s="25">
        <f>4117.15/7*D15</f>
        <v>8234.3</v>
      </c>
    </row>
    <row r="16" spans="1:5" ht="15.75">
      <c r="A16" s="51" t="s">
        <v>135</v>
      </c>
      <c r="B16" s="8" t="s">
        <v>47</v>
      </c>
      <c r="C16" s="5" t="s">
        <v>10</v>
      </c>
      <c r="D16" s="7">
        <v>8</v>
      </c>
      <c r="E16" s="22">
        <f>489.65*D16</f>
        <v>3917.2</v>
      </c>
    </row>
    <row r="17" spans="1:5" ht="15.75">
      <c r="A17" s="52"/>
      <c r="B17" s="10" t="s">
        <v>83</v>
      </c>
      <c r="C17" s="5" t="s">
        <v>10</v>
      </c>
      <c r="D17" s="7">
        <v>4</v>
      </c>
      <c r="E17" s="22">
        <f>756.94*D17</f>
        <v>3027.76</v>
      </c>
    </row>
    <row r="18" spans="1:5" ht="15.75">
      <c r="A18" s="52"/>
      <c r="B18" s="8" t="s">
        <v>41</v>
      </c>
      <c r="C18" s="5" t="s">
        <v>23</v>
      </c>
      <c r="D18" s="7"/>
      <c r="E18" s="22">
        <f>4670.09*D18</f>
        <v>0</v>
      </c>
    </row>
    <row r="19" spans="1:5" ht="15.75">
      <c r="A19" s="52"/>
      <c r="B19" s="11" t="s">
        <v>37</v>
      </c>
      <c r="C19" s="5" t="s">
        <v>15</v>
      </c>
      <c r="D19" s="7">
        <v>2</v>
      </c>
      <c r="E19" s="22">
        <f>497.45*D19</f>
        <v>994.9</v>
      </c>
    </row>
    <row r="20" spans="1:5" ht="15.75">
      <c r="A20" s="52"/>
      <c r="B20" s="11" t="s">
        <v>39</v>
      </c>
      <c r="C20" s="5" t="s">
        <v>15</v>
      </c>
      <c r="D20" s="7">
        <v>2</v>
      </c>
      <c r="E20" s="22">
        <f>305.33*D20</f>
        <v>610.66</v>
      </c>
    </row>
    <row r="21" spans="1:5" ht="15.75">
      <c r="A21" s="51" t="s">
        <v>137</v>
      </c>
      <c r="B21" s="8" t="s">
        <v>155</v>
      </c>
      <c r="C21" s="5" t="s">
        <v>15</v>
      </c>
      <c r="D21" s="7"/>
      <c r="E21" s="9">
        <f>D21*869.09</f>
        <v>0</v>
      </c>
    </row>
    <row r="22" spans="1:5" ht="15.75">
      <c r="A22" s="52"/>
      <c r="B22" s="8" t="s">
        <v>58</v>
      </c>
      <c r="C22" s="5" t="s">
        <v>15</v>
      </c>
      <c r="D22" s="7">
        <v>2</v>
      </c>
      <c r="E22" s="22">
        <f>92.12*D22</f>
        <v>184.24</v>
      </c>
    </row>
    <row r="23" spans="1:5" ht="15.75">
      <c r="A23" s="52"/>
      <c r="B23" s="8" t="s">
        <v>59</v>
      </c>
      <c r="C23" s="5" t="s">
        <v>15</v>
      </c>
      <c r="D23" s="7">
        <v>2</v>
      </c>
      <c r="E23" s="22">
        <f>546.92*D23</f>
        <v>1093.84</v>
      </c>
    </row>
    <row r="24" spans="1:5" ht="15.75">
      <c r="A24" s="53"/>
      <c r="B24" s="8" t="s">
        <v>60</v>
      </c>
      <c r="C24" s="5" t="s">
        <v>78</v>
      </c>
      <c r="D24" s="7">
        <v>4.1</v>
      </c>
      <c r="E24" s="25">
        <f>258.31*D24</f>
        <v>1059.071</v>
      </c>
    </row>
    <row r="25" spans="1:5" ht="39" customHeight="1">
      <c r="A25" s="51" t="s">
        <v>136</v>
      </c>
      <c r="B25" s="6" t="s">
        <v>75</v>
      </c>
      <c r="C25" s="5"/>
      <c r="D25" s="7">
        <v>15</v>
      </c>
      <c r="E25" s="25">
        <f>921.35*D25</f>
        <v>13820.25</v>
      </c>
    </row>
    <row r="26" spans="1:5" ht="15.75">
      <c r="A26" s="53"/>
      <c r="B26" s="8" t="s">
        <v>105</v>
      </c>
      <c r="C26" s="5" t="s">
        <v>19</v>
      </c>
      <c r="D26" s="7"/>
      <c r="E26" s="25">
        <f>1351.97*D26</f>
        <v>0</v>
      </c>
    </row>
    <row r="27" spans="1:5" ht="15.75">
      <c r="A27" s="1"/>
      <c r="B27" s="1"/>
      <c r="C27" s="1"/>
      <c r="D27" s="2"/>
      <c r="E27" s="38">
        <f>SUM(E7:E26)</f>
        <v>40993.181000000004</v>
      </c>
    </row>
  </sheetData>
  <sheetProtection/>
  <mergeCells count="6">
    <mergeCell ref="A7:A11"/>
    <mergeCell ref="A12:A13"/>
    <mergeCell ref="A14:A15"/>
    <mergeCell ref="A16:A20"/>
    <mergeCell ref="A21:A24"/>
    <mergeCell ref="A25:A2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2.8515625" style="0" customWidth="1"/>
    <col min="2" max="2" width="40.28125" style="0" customWidth="1"/>
    <col min="3" max="4" width="15.140625" style="0" customWidth="1"/>
    <col min="5" max="5" width="13.7109375" style="0" customWidth="1"/>
  </cols>
  <sheetData>
    <row r="2" spans="1:5" ht="15.75">
      <c r="A2" s="1"/>
      <c r="B2" s="1" t="s">
        <v>207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5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28.5" customHeight="1">
      <c r="A7" s="60" t="s">
        <v>150</v>
      </c>
      <c r="B7" s="6" t="s">
        <v>13</v>
      </c>
      <c r="C7" s="5"/>
      <c r="D7" s="7"/>
      <c r="E7" s="8"/>
    </row>
    <row r="8" spans="1:5" ht="15.75">
      <c r="A8" s="60"/>
      <c r="B8" s="8" t="s">
        <v>14</v>
      </c>
      <c r="C8" s="5" t="s">
        <v>15</v>
      </c>
      <c r="D8" s="7">
        <v>1</v>
      </c>
      <c r="E8" s="22">
        <f>734.88*D8</f>
        <v>734.88</v>
      </c>
    </row>
    <row r="9" spans="1:5" ht="15.75">
      <c r="A9" s="60"/>
      <c r="B9" s="8" t="s">
        <v>16</v>
      </c>
      <c r="C9" s="5" t="s">
        <v>15</v>
      </c>
      <c r="D9" s="7">
        <v>2</v>
      </c>
      <c r="E9" s="22">
        <f>498.86*D9</f>
        <v>997.72</v>
      </c>
    </row>
    <row r="10" spans="1:5" ht="15.75">
      <c r="A10" s="60"/>
      <c r="B10" s="8" t="s">
        <v>17</v>
      </c>
      <c r="C10" s="5" t="s">
        <v>10</v>
      </c>
      <c r="D10" s="7">
        <v>4</v>
      </c>
      <c r="E10" s="22">
        <f>658.58*D10</f>
        <v>2634.32</v>
      </c>
    </row>
    <row r="11" spans="1:5" ht="15.75">
      <c r="A11" s="60"/>
      <c r="B11" s="8" t="s">
        <v>18</v>
      </c>
      <c r="C11" s="5" t="s">
        <v>15</v>
      </c>
      <c r="D11" s="7">
        <v>2</v>
      </c>
      <c r="E11" s="22">
        <f>372.34*D11</f>
        <v>744.68</v>
      </c>
    </row>
    <row r="12" spans="1:5" ht="15.75">
      <c r="A12" s="51" t="s">
        <v>129</v>
      </c>
      <c r="B12" s="8" t="s">
        <v>21</v>
      </c>
      <c r="C12" s="5" t="s">
        <v>7</v>
      </c>
      <c r="D12" s="7">
        <v>2</v>
      </c>
      <c r="E12" s="25">
        <f>789.55*D12</f>
        <v>1579.1</v>
      </c>
    </row>
    <row r="13" spans="1:5" ht="37.5" customHeight="1">
      <c r="A13" s="53"/>
      <c r="B13" s="8" t="s">
        <v>22</v>
      </c>
      <c r="C13" s="5" t="s">
        <v>23</v>
      </c>
      <c r="D13" s="7"/>
      <c r="E13" s="22">
        <f>756.87*D13</f>
        <v>0</v>
      </c>
    </row>
    <row r="14" spans="1:5" ht="15.75">
      <c r="A14" s="51" t="s">
        <v>139</v>
      </c>
      <c r="B14" s="8" t="s">
        <v>29</v>
      </c>
      <c r="C14" s="5" t="s">
        <v>15</v>
      </c>
      <c r="D14" s="7"/>
      <c r="E14" s="9">
        <v>55000</v>
      </c>
    </row>
    <row r="15" spans="1:5" ht="36.75" customHeight="1">
      <c r="A15" s="53"/>
      <c r="B15" s="6" t="s">
        <v>30</v>
      </c>
      <c r="C15" s="5" t="s">
        <v>31</v>
      </c>
      <c r="D15" s="7"/>
      <c r="E15" s="9"/>
    </row>
    <row r="16" spans="1:5" ht="15.75">
      <c r="A16" s="51" t="s">
        <v>130</v>
      </c>
      <c r="B16" s="8" t="s">
        <v>33</v>
      </c>
      <c r="C16" s="5" t="s">
        <v>10</v>
      </c>
      <c r="D16" s="7"/>
      <c r="E16" s="22">
        <f>1546.79*D16</f>
        <v>0</v>
      </c>
    </row>
    <row r="17" spans="1:5" ht="15.75">
      <c r="A17" s="52"/>
      <c r="B17" s="8" t="s">
        <v>43</v>
      </c>
      <c r="C17" s="5" t="s">
        <v>82</v>
      </c>
      <c r="D17" s="7">
        <v>14</v>
      </c>
      <c r="E17" s="25">
        <f>4117.15/7*D17</f>
        <v>8234.3</v>
      </c>
    </row>
    <row r="18" spans="1:5" ht="15.75">
      <c r="A18" s="53"/>
      <c r="B18" s="8" t="s">
        <v>44</v>
      </c>
      <c r="C18" s="5" t="s">
        <v>10</v>
      </c>
      <c r="D18" s="7"/>
      <c r="E18" s="16">
        <f>220.94*D18</f>
        <v>0</v>
      </c>
    </row>
    <row r="19" spans="1:5" ht="15.75">
      <c r="A19" s="51" t="s">
        <v>135</v>
      </c>
      <c r="B19" s="8" t="s">
        <v>47</v>
      </c>
      <c r="C19" s="5" t="s">
        <v>10</v>
      </c>
      <c r="D19" s="7">
        <v>8</v>
      </c>
      <c r="E19" s="22">
        <f>489.65*D19</f>
        <v>3917.2</v>
      </c>
    </row>
    <row r="20" spans="1:5" ht="15.75">
      <c r="A20" s="52"/>
      <c r="B20" s="10" t="s">
        <v>83</v>
      </c>
      <c r="C20" s="5" t="s">
        <v>10</v>
      </c>
      <c r="D20" s="7">
        <v>4</v>
      </c>
      <c r="E20" s="22">
        <f>756.94*D20</f>
        <v>3027.76</v>
      </c>
    </row>
    <row r="21" spans="1:5" ht="15.75">
      <c r="A21" s="52"/>
      <c r="B21" s="8" t="s">
        <v>41</v>
      </c>
      <c r="C21" s="5" t="s">
        <v>23</v>
      </c>
      <c r="D21" s="7">
        <v>1</v>
      </c>
      <c r="E21" s="22">
        <f>4670.09*D21</f>
        <v>4670.09</v>
      </c>
    </row>
    <row r="22" spans="1:5" ht="15.75">
      <c r="A22" s="52"/>
      <c r="B22" s="11" t="s">
        <v>37</v>
      </c>
      <c r="C22" s="5" t="s">
        <v>15</v>
      </c>
      <c r="D22" s="7">
        <v>2</v>
      </c>
      <c r="E22" s="22">
        <f>497.45*D22</f>
        <v>994.9</v>
      </c>
    </row>
    <row r="23" spans="1:5" ht="15.75">
      <c r="A23" s="52"/>
      <c r="B23" s="11" t="s">
        <v>39</v>
      </c>
      <c r="C23" s="5" t="s">
        <v>15</v>
      </c>
      <c r="D23" s="7">
        <v>2</v>
      </c>
      <c r="E23" s="22">
        <f>305.33*D23</f>
        <v>610.66</v>
      </c>
    </row>
    <row r="24" spans="1:5" ht="15.75">
      <c r="A24" s="52"/>
      <c r="B24" s="8" t="s">
        <v>50</v>
      </c>
      <c r="C24" s="5" t="s">
        <v>10</v>
      </c>
      <c r="D24" s="7"/>
      <c r="E24" s="22">
        <f>890.37*D24</f>
        <v>0</v>
      </c>
    </row>
    <row r="25" spans="1:5" ht="15.75">
      <c r="A25" s="52"/>
      <c r="B25" s="8" t="s">
        <v>97</v>
      </c>
      <c r="C25" s="5" t="s">
        <v>98</v>
      </c>
      <c r="D25" s="7">
        <v>1</v>
      </c>
      <c r="E25" s="9">
        <f>9267.6*D25</f>
        <v>9267.6</v>
      </c>
    </row>
    <row r="26" spans="1:5" ht="15.75">
      <c r="A26" s="53"/>
      <c r="B26" s="8" t="s">
        <v>120</v>
      </c>
      <c r="C26" s="5" t="s">
        <v>15</v>
      </c>
      <c r="D26" s="7"/>
      <c r="E26" s="22">
        <f>1824.71*D26</f>
        <v>0</v>
      </c>
    </row>
    <row r="27" spans="1:5" ht="15.75">
      <c r="A27" s="51" t="s">
        <v>132</v>
      </c>
      <c r="B27" s="8" t="s">
        <v>54</v>
      </c>
      <c r="C27" s="5" t="s">
        <v>55</v>
      </c>
      <c r="D27" s="7"/>
      <c r="E27" s="9"/>
    </row>
    <row r="28" spans="1:5" ht="15.75">
      <c r="A28" s="52"/>
      <c r="B28" s="8" t="s">
        <v>58</v>
      </c>
      <c r="C28" s="5" t="s">
        <v>15</v>
      </c>
      <c r="D28" s="7">
        <v>2</v>
      </c>
      <c r="E28" s="22">
        <f>92.12*D28</f>
        <v>184.24</v>
      </c>
    </row>
    <row r="29" spans="1:5" ht="15.75">
      <c r="A29" s="52"/>
      <c r="B29" s="8" t="s">
        <v>59</v>
      </c>
      <c r="C29" s="5" t="s">
        <v>15</v>
      </c>
      <c r="D29" s="7">
        <v>2</v>
      </c>
      <c r="E29" s="22">
        <f>546.92*D29</f>
        <v>1093.84</v>
      </c>
    </row>
    <row r="30" spans="1:5" ht="15.75">
      <c r="A30" s="53"/>
      <c r="B30" s="8" t="s">
        <v>60</v>
      </c>
      <c r="C30" s="5" t="s">
        <v>78</v>
      </c>
      <c r="D30" s="29">
        <v>2.798</v>
      </c>
      <c r="E30" s="25">
        <f>258.31*D30</f>
        <v>722.75138</v>
      </c>
    </row>
    <row r="31" spans="1:5" ht="15.75">
      <c r="A31" s="1"/>
      <c r="B31" s="1"/>
      <c r="C31" s="1"/>
      <c r="D31" s="2"/>
      <c r="E31" s="38">
        <f>SUM(E7:E30)</f>
        <v>94414.04138</v>
      </c>
    </row>
  </sheetData>
  <sheetProtection/>
  <mergeCells count="6">
    <mergeCell ref="A7:A11"/>
    <mergeCell ref="A12:A13"/>
    <mergeCell ref="A14:A15"/>
    <mergeCell ref="A16:A18"/>
    <mergeCell ref="A19:A26"/>
    <mergeCell ref="A27:A30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2.140625" style="0" customWidth="1"/>
    <col min="2" max="2" width="40.00390625" style="0" customWidth="1"/>
    <col min="3" max="5" width="14.28125" style="0" customWidth="1"/>
  </cols>
  <sheetData>
    <row r="2" spans="1:5" ht="15.75">
      <c r="A2" s="1"/>
      <c r="B2" s="1" t="s">
        <v>208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1.25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24" t="s">
        <v>150</v>
      </c>
      <c r="B7" s="6" t="s">
        <v>65</v>
      </c>
      <c r="C7" s="5" t="s">
        <v>7</v>
      </c>
      <c r="D7" s="31">
        <v>28</v>
      </c>
      <c r="E7" s="25">
        <f>731.31*D7</f>
        <v>20476.68</v>
      </c>
    </row>
    <row r="8" spans="1:5" ht="15.75">
      <c r="A8" s="64" t="s">
        <v>129</v>
      </c>
      <c r="B8" s="8" t="s">
        <v>21</v>
      </c>
      <c r="C8" s="5" t="s">
        <v>7</v>
      </c>
      <c r="D8" s="7">
        <v>2</v>
      </c>
      <c r="E8" s="25">
        <f>789.55*D8</f>
        <v>1579.1</v>
      </c>
    </row>
    <row r="9" spans="1:5" ht="15.75">
      <c r="A9" s="66"/>
      <c r="B9" s="8" t="s">
        <v>22</v>
      </c>
      <c r="C9" s="5" t="s">
        <v>23</v>
      </c>
      <c r="D9" s="7"/>
      <c r="E9" s="22">
        <f>756.87*D9</f>
        <v>0</v>
      </c>
    </row>
    <row r="10" spans="1:5" ht="15.75">
      <c r="A10" s="51" t="s">
        <v>130</v>
      </c>
      <c r="B10" s="8" t="s">
        <v>33</v>
      </c>
      <c r="C10" s="5" t="s">
        <v>10</v>
      </c>
      <c r="D10" s="7"/>
      <c r="E10" s="22">
        <f>1546.79*D10</f>
        <v>0</v>
      </c>
    </row>
    <row r="11" spans="1:5" ht="15.75">
      <c r="A11" s="52"/>
      <c r="B11" s="8" t="s">
        <v>43</v>
      </c>
      <c r="C11" s="5" t="s">
        <v>82</v>
      </c>
      <c r="D11" s="7">
        <v>7</v>
      </c>
      <c r="E11" s="25">
        <f>4117.15/7*D11</f>
        <v>4117.15</v>
      </c>
    </row>
    <row r="12" spans="1:5" ht="15.75">
      <c r="A12" s="51" t="s">
        <v>131</v>
      </c>
      <c r="B12" s="8" t="s">
        <v>47</v>
      </c>
      <c r="C12" s="5" t="s">
        <v>10</v>
      </c>
      <c r="D12" s="7">
        <v>8</v>
      </c>
      <c r="E12" s="22">
        <f>489.65*D12</f>
        <v>3917.2</v>
      </c>
    </row>
    <row r="13" spans="1:5" ht="15.75">
      <c r="A13" s="52"/>
      <c r="B13" s="10" t="s">
        <v>83</v>
      </c>
      <c r="C13" s="5" t="s">
        <v>10</v>
      </c>
      <c r="D13" s="7">
        <v>2</v>
      </c>
      <c r="E13" s="22">
        <f>756.94*D13</f>
        <v>1513.88</v>
      </c>
    </row>
    <row r="14" spans="1:5" ht="15.75">
      <c r="A14" s="52"/>
      <c r="B14" s="8" t="s">
        <v>41</v>
      </c>
      <c r="C14" s="5" t="s">
        <v>23</v>
      </c>
      <c r="D14" s="7"/>
      <c r="E14" s="22">
        <f>4670.09*D14</f>
        <v>0</v>
      </c>
    </row>
    <row r="15" spans="1:5" ht="15.75">
      <c r="A15" s="52"/>
      <c r="B15" s="11" t="s">
        <v>37</v>
      </c>
      <c r="C15" s="5" t="s">
        <v>15</v>
      </c>
      <c r="D15" s="7">
        <v>2</v>
      </c>
      <c r="E15" s="22">
        <f>497.45*D15</f>
        <v>994.9</v>
      </c>
    </row>
    <row r="16" spans="1:5" ht="15.75">
      <c r="A16" s="52"/>
      <c r="B16" s="11" t="s">
        <v>39</v>
      </c>
      <c r="C16" s="5" t="s">
        <v>15</v>
      </c>
      <c r="D16" s="7">
        <v>2</v>
      </c>
      <c r="E16" s="22">
        <f>305.33*D16</f>
        <v>610.66</v>
      </c>
    </row>
    <row r="17" spans="1:5" ht="15.75">
      <c r="A17" s="51" t="s">
        <v>137</v>
      </c>
      <c r="B17" s="8" t="s">
        <v>155</v>
      </c>
      <c r="C17" s="5" t="s">
        <v>15</v>
      </c>
      <c r="D17" s="7"/>
      <c r="E17" s="9">
        <f>869.09*D17</f>
        <v>0</v>
      </c>
    </row>
    <row r="18" spans="1:5" ht="15.75">
      <c r="A18" s="52"/>
      <c r="B18" s="8" t="s">
        <v>58</v>
      </c>
      <c r="C18" s="5" t="s">
        <v>15</v>
      </c>
      <c r="D18" s="7">
        <v>2</v>
      </c>
      <c r="E18" s="22">
        <f>92.12*D18</f>
        <v>184.24</v>
      </c>
    </row>
    <row r="19" spans="1:5" ht="15.75">
      <c r="A19" s="52"/>
      <c r="B19" s="8" t="s">
        <v>59</v>
      </c>
      <c r="C19" s="5" t="s">
        <v>15</v>
      </c>
      <c r="D19" s="7">
        <v>2</v>
      </c>
      <c r="E19" s="22">
        <f>546.92*D19</f>
        <v>1093.84</v>
      </c>
    </row>
    <row r="20" spans="1:5" ht="15.75">
      <c r="A20" s="53"/>
      <c r="B20" s="8" t="s">
        <v>60</v>
      </c>
      <c r="C20" s="5" t="s">
        <v>78</v>
      </c>
      <c r="D20" s="29">
        <v>4.646</v>
      </c>
      <c r="E20" s="30">
        <f>258.31*D20</f>
        <v>1200.10826</v>
      </c>
    </row>
    <row r="21" spans="1:5" ht="37.5" customHeight="1">
      <c r="A21" s="51" t="s">
        <v>136</v>
      </c>
      <c r="B21" s="6" t="s">
        <v>75</v>
      </c>
      <c r="C21" s="5"/>
      <c r="D21" s="7">
        <v>5</v>
      </c>
      <c r="E21" s="25">
        <f>921.35*D21</f>
        <v>4606.75</v>
      </c>
    </row>
    <row r="22" spans="1:5" ht="15.75">
      <c r="A22" s="53"/>
      <c r="B22" s="8" t="s">
        <v>105</v>
      </c>
      <c r="C22" s="5" t="s">
        <v>19</v>
      </c>
      <c r="D22" s="7"/>
      <c r="E22" s="25">
        <f>1351.97*D22</f>
        <v>0</v>
      </c>
    </row>
    <row r="23" spans="1:5" ht="15.75">
      <c r="A23" s="1"/>
      <c r="B23" s="1"/>
      <c r="C23" s="1"/>
      <c r="D23" s="2"/>
      <c r="E23" s="38">
        <f>SUM(E7:E22)</f>
        <v>40294.50826</v>
      </c>
    </row>
  </sheetData>
  <sheetProtection/>
  <mergeCells count="5">
    <mergeCell ref="A8:A9"/>
    <mergeCell ref="A10:A11"/>
    <mergeCell ref="A12:A16"/>
    <mergeCell ref="A17:A20"/>
    <mergeCell ref="A21:A22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A15" sqref="A15:A16"/>
    </sheetView>
  </sheetViews>
  <sheetFormatPr defaultColWidth="9.140625" defaultRowHeight="12.75"/>
  <cols>
    <col min="1" max="1" width="22.140625" style="0" customWidth="1"/>
    <col min="2" max="2" width="39.28125" style="0" customWidth="1"/>
    <col min="3" max="5" width="13.7109375" style="0" customWidth="1"/>
  </cols>
  <sheetData>
    <row r="2" spans="1:5" ht="15.75">
      <c r="A2" s="1"/>
      <c r="B2" s="1" t="s">
        <v>209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1.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49" t="s">
        <v>141</v>
      </c>
      <c r="B7" s="8" t="s">
        <v>74</v>
      </c>
      <c r="C7" s="5" t="s">
        <v>7</v>
      </c>
      <c r="D7" s="7"/>
      <c r="E7" s="22">
        <f>405.85*D7</f>
        <v>0</v>
      </c>
    </row>
    <row r="8" spans="1:5" ht="15.75">
      <c r="A8" s="60"/>
      <c r="B8" s="8" t="s">
        <v>79</v>
      </c>
      <c r="C8" s="5" t="s">
        <v>78</v>
      </c>
      <c r="D8" s="7">
        <v>7</v>
      </c>
      <c r="E8" s="22">
        <f>640.75*D8</f>
        <v>4485.25</v>
      </c>
    </row>
    <row r="9" spans="1:5" ht="15.75">
      <c r="A9" s="50"/>
      <c r="B9" s="8" t="s">
        <v>77</v>
      </c>
      <c r="C9" s="5" t="s">
        <v>78</v>
      </c>
      <c r="D9" s="7"/>
      <c r="E9" s="22">
        <f>25.26*D9</f>
        <v>0</v>
      </c>
    </row>
    <row r="10" spans="1:5" ht="15.75">
      <c r="A10" s="60" t="s">
        <v>133</v>
      </c>
      <c r="B10" s="6" t="s">
        <v>13</v>
      </c>
      <c r="C10" s="5"/>
      <c r="D10" s="7"/>
      <c r="E10" s="8"/>
    </row>
    <row r="11" spans="1:5" ht="15.75">
      <c r="A11" s="60"/>
      <c r="B11" s="8" t="s">
        <v>14</v>
      </c>
      <c r="C11" s="5" t="s">
        <v>15</v>
      </c>
      <c r="D11" s="7">
        <v>1</v>
      </c>
      <c r="E11" s="22">
        <f>734.88*D11</f>
        <v>734.88</v>
      </c>
    </row>
    <row r="12" spans="1:5" ht="15.75">
      <c r="A12" s="60"/>
      <c r="B12" s="8" t="s">
        <v>16</v>
      </c>
      <c r="C12" s="5" t="s">
        <v>15</v>
      </c>
      <c r="D12" s="7">
        <v>2</v>
      </c>
      <c r="E12" s="22">
        <f>498.86*D12</f>
        <v>997.72</v>
      </c>
    </row>
    <row r="13" spans="1:5" ht="15.75">
      <c r="A13" s="60"/>
      <c r="B13" s="8" t="s">
        <v>17</v>
      </c>
      <c r="C13" s="5" t="s">
        <v>10</v>
      </c>
      <c r="D13" s="7">
        <v>4</v>
      </c>
      <c r="E13" s="22">
        <f>658.58*D13</f>
        <v>2634.32</v>
      </c>
    </row>
    <row r="14" spans="1:5" ht="15.75">
      <c r="A14" s="60"/>
      <c r="B14" s="8" t="s">
        <v>18</v>
      </c>
      <c r="C14" s="5" t="s">
        <v>15</v>
      </c>
      <c r="D14" s="7">
        <v>2</v>
      </c>
      <c r="E14" s="22">
        <f>372.34*D14</f>
        <v>744.68</v>
      </c>
    </row>
    <row r="15" spans="1:5" ht="15.75">
      <c r="A15" s="64" t="s">
        <v>129</v>
      </c>
      <c r="B15" s="8" t="s">
        <v>21</v>
      </c>
      <c r="C15" s="5" t="s">
        <v>7</v>
      </c>
      <c r="D15" s="7">
        <v>2</v>
      </c>
      <c r="E15" s="25">
        <f>789.55*D15</f>
        <v>1579.1</v>
      </c>
    </row>
    <row r="16" spans="1:5" ht="15.75">
      <c r="A16" s="66"/>
      <c r="B16" s="8" t="s">
        <v>22</v>
      </c>
      <c r="C16" s="5" t="s">
        <v>23</v>
      </c>
      <c r="D16" s="7"/>
      <c r="E16" s="22">
        <f>756.87*D16</f>
        <v>0</v>
      </c>
    </row>
    <row r="17" spans="1:5" ht="15.75">
      <c r="A17" s="51" t="s">
        <v>130</v>
      </c>
      <c r="B17" s="8" t="s">
        <v>33</v>
      </c>
      <c r="C17" s="5" t="s">
        <v>10</v>
      </c>
      <c r="D17" s="7"/>
      <c r="E17" s="22">
        <f>1546.79*D17</f>
        <v>0</v>
      </c>
    </row>
    <row r="18" spans="1:5" ht="15.75">
      <c r="A18" s="52"/>
      <c r="B18" s="8" t="s">
        <v>43</v>
      </c>
      <c r="C18" s="5" t="s">
        <v>82</v>
      </c>
      <c r="D18" s="7">
        <v>21</v>
      </c>
      <c r="E18" s="22">
        <f>4117.15/7*D18</f>
        <v>12351.45</v>
      </c>
    </row>
    <row r="19" spans="1:5" ht="15.75">
      <c r="A19" s="51" t="s">
        <v>135</v>
      </c>
      <c r="B19" s="8" t="s">
        <v>47</v>
      </c>
      <c r="C19" s="5" t="s">
        <v>10</v>
      </c>
      <c r="D19" s="7">
        <v>8</v>
      </c>
      <c r="E19" s="22">
        <f>489.65*D19</f>
        <v>3917.2</v>
      </c>
    </row>
    <row r="20" spans="1:5" ht="15.75">
      <c r="A20" s="52"/>
      <c r="B20" s="10" t="s">
        <v>83</v>
      </c>
      <c r="C20" s="5" t="s">
        <v>10</v>
      </c>
      <c r="D20" s="7">
        <v>4</v>
      </c>
      <c r="E20" s="22">
        <f>756.94*D20</f>
        <v>3027.76</v>
      </c>
    </row>
    <row r="21" spans="1:5" ht="15.75">
      <c r="A21" s="52"/>
      <c r="B21" s="8" t="s">
        <v>41</v>
      </c>
      <c r="C21" s="5" t="s">
        <v>23</v>
      </c>
      <c r="D21" s="7"/>
      <c r="E21" s="22">
        <f>4670.09*D21</f>
        <v>0</v>
      </c>
    </row>
    <row r="22" spans="1:5" ht="15.75">
      <c r="A22" s="52"/>
      <c r="B22" s="11" t="s">
        <v>37</v>
      </c>
      <c r="C22" s="5" t="s">
        <v>15</v>
      </c>
      <c r="D22" s="7">
        <v>2</v>
      </c>
      <c r="E22" s="22">
        <f>497.45*D22</f>
        <v>994.9</v>
      </c>
    </row>
    <row r="23" spans="1:5" ht="15.75">
      <c r="A23" s="52"/>
      <c r="B23" s="11" t="s">
        <v>39</v>
      </c>
      <c r="C23" s="5" t="s">
        <v>15</v>
      </c>
      <c r="D23" s="7">
        <v>2</v>
      </c>
      <c r="E23" s="22">
        <f>305.33*D23</f>
        <v>610.66</v>
      </c>
    </row>
    <row r="24" spans="1:5" ht="15.75">
      <c r="A24" s="52"/>
      <c r="B24" s="8" t="s">
        <v>50</v>
      </c>
      <c r="C24" s="5" t="s">
        <v>10</v>
      </c>
      <c r="D24" s="7"/>
      <c r="E24" s="25">
        <f>890.37*D24</f>
        <v>0</v>
      </c>
    </row>
    <row r="25" spans="1:5" ht="15.75">
      <c r="A25" s="52"/>
      <c r="B25" s="8" t="s">
        <v>97</v>
      </c>
      <c r="C25" s="5" t="s">
        <v>98</v>
      </c>
      <c r="D25" s="7">
        <v>1</v>
      </c>
      <c r="E25" s="9">
        <f>9267.6*D25</f>
        <v>9267.6</v>
      </c>
    </row>
    <row r="26" spans="1:5" ht="15.75">
      <c r="A26" s="52"/>
      <c r="B26" s="8" t="s">
        <v>99</v>
      </c>
      <c r="C26" s="5" t="s">
        <v>98</v>
      </c>
      <c r="D26" s="7"/>
      <c r="E26" s="9">
        <f>2623.33*D26</f>
        <v>0</v>
      </c>
    </row>
    <row r="27" spans="1:5" ht="15.75">
      <c r="A27" s="53"/>
      <c r="B27" s="8" t="s">
        <v>120</v>
      </c>
      <c r="C27" s="5" t="s">
        <v>15</v>
      </c>
      <c r="D27" s="7">
        <v>2</v>
      </c>
      <c r="E27" s="22">
        <f>1824.71*D27</f>
        <v>3649.42</v>
      </c>
    </row>
    <row r="28" spans="1:5" ht="15.75">
      <c r="A28" s="51" t="s">
        <v>137</v>
      </c>
      <c r="B28" s="8" t="s">
        <v>54</v>
      </c>
      <c r="C28" s="5" t="s">
        <v>55</v>
      </c>
      <c r="D28" s="7"/>
      <c r="E28" s="9"/>
    </row>
    <row r="29" spans="1:5" ht="15.75">
      <c r="A29" s="52"/>
      <c r="B29" s="12" t="s">
        <v>57</v>
      </c>
      <c r="C29" s="5" t="s">
        <v>15</v>
      </c>
      <c r="D29" s="7">
        <v>2</v>
      </c>
      <c r="E29" s="22">
        <f>1472.29*D29</f>
        <v>2944.58</v>
      </c>
    </row>
    <row r="30" spans="1:5" ht="15.75">
      <c r="A30" s="52"/>
      <c r="B30" s="8" t="s">
        <v>58</v>
      </c>
      <c r="C30" s="5" t="s">
        <v>15</v>
      </c>
      <c r="D30" s="7">
        <v>3</v>
      </c>
      <c r="E30" s="22">
        <f>92.12*D30</f>
        <v>276.36</v>
      </c>
    </row>
    <row r="31" spans="1:5" ht="15.75">
      <c r="A31" s="52"/>
      <c r="B31" s="8" t="s">
        <v>59</v>
      </c>
      <c r="C31" s="5" t="s">
        <v>15</v>
      </c>
      <c r="D31" s="7">
        <v>3</v>
      </c>
      <c r="E31" s="22">
        <f>546.92*D31</f>
        <v>1640.7599999999998</v>
      </c>
    </row>
    <row r="32" spans="1:5" ht="15.75">
      <c r="A32" s="53"/>
      <c r="B32" s="8" t="s">
        <v>60</v>
      </c>
      <c r="C32" s="5" t="s">
        <v>78</v>
      </c>
      <c r="D32" s="31">
        <v>4.87</v>
      </c>
      <c r="E32" s="25">
        <f>258.31*D32</f>
        <v>1257.9697</v>
      </c>
    </row>
    <row r="33" spans="1:5" ht="39" customHeight="1">
      <c r="A33" s="51" t="s">
        <v>136</v>
      </c>
      <c r="B33" s="6" t="s">
        <v>75</v>
      </c>
      <c r="C33" s="5" t="s">
        <v>7</v>
      </c>
      <c r="D33" s="7">
        <f>6</f>
        <v>6</v>
      </c>
      <c r="E33" s="25">
        <f>921.35*D33</f>
        <v>5528.1</v>
      </c>
    </row>
    <row r="34" spans="1:5" ht="15.75">
      <c r="A34" s="53"/>
      <c r="B34" s="8" t="s">
        <v>105</v>
      </c>
      <c r="C34" s="5" t="s">
        <v>19</v>
      </c>
      <c r="D34" s="7"/>
      <c r="E34" s="25">
        <f>1351.97*D34</f>
        <v>0</v>
      </c>
    </row>
    <row r="35" spans="1:5" ht="15.75">
      <c r="A35" s="1"/>
      <c r="B35" s="1"/>
      <c r="C35" s="1"/>
      <c r="D35" s="2"/>
      <c r="E35" s="38">
        <f>SUM(E7:E34)</f>
        <v>56642.70970000001</v>
      </c>
    </row>
  </sheetData>
  <sheetProtection/>
  <mergeCells count="7">
    <mergeCell ref="A33:A34"/>
    <mergeCell ref="A7:A9"/>
    <mergeCell ref="A10:A14"/>
    <mergeCell ref="A15:A16"/>
    <mergeCell ref="A17:A18"/>
    <mergeCell ref="A19:A27"/>
    <mergeCell ref="A28:A32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6">
      <selection activeCell="A7" sqref="A7:A8"/>
    </sheetView>
  </sheetViews>
  <sheetFormatPr defaultColWidth="9.140625" defaultRowHeight="12.75"/>
  <cols>
    <col min="1" max="1" width="21.7109375" style="0" customWidth="1"/>
    <col min="2" max="2" width="36.8515625" style="0" customWidth="1"/>
    <col min="3" max="5" width="12.57421875" style="0" customWidth="1"/>
  </cols>
  <sheetData>
    <row r="2" spans="1:5" ht="15.75">
      <c r="A2" s="1"/>
      <c r="B2" s="1" t="s">
        <v>210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127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5.25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49" t="s">
        <v>211</v>
      </c>
      <c r="B7" s="8" t="s">
        <v>212</v>
      </c>
      <c r="C7" s="5" t="s">
        <v>7</v>
      </c>
      <c r="D7" s="7"/>
      <c r="E7" s="22">
        <f>405.85*D7</f>
        <v>0</v>
      </c>
    </row>
    <row r="8" spans="1:5" ht="15.75">
      <c r="A8" s="60"/>
      <c r="B8" s="8" t="s">
        <v>79</v>
      </c>
      <c r="C8" s="5" t="s">
        <v>78</v>
      </c>
      <c r="D8" s="7">
        <v>12</v>
      </c>
      <c r="E8" s="22">
        <f>640.75*D8</f>
        <v>7689</v>
      </c>
    </row>
    <row r="9" spans="1:5" ht="36" customHeight="1">
      <c r="A9" s="60" t="s">
        <v>150</v>
      </c>
      <c r="B9" s="6" t="s">
        <v>13</v>
      </c>
      <c r="C9" s="5"/>
      <c r="D9" s="7"/>
      <c r="E9" s="8"/>
    </row>
    <row r="10" spans="1:5" ht="15.75">
      <c r="A10" s="60"/>
      <c r="B10" s="8" t="s">
        <v>14</v>
      </c>
      <c r="C10" s="5" t="s">
        <v>15</v>
      </c>
      <c r="D10" s="7">
        <v>1</v>
      </c>
      <c r="E10" s="22">
        <f>734.88*D10</f>
        <v>734.88</v>
      </c>
    </row>
    <row r="11" spans="1:5" ht="15.75">
      <c r="A11" s="60"/>
      <c r="B11" s="8" t="s">
        <v>16</v>
      </c>
      <c r="C11" s="5" t="s">
        <v>15</v>
      </c>
      <c r="D11" s="7">
        <v>2</v>
      </c>
      <c r="E11" s="22">
        <f>498.86*D11</f>
        <v>997.72</v>
      </c>
    </row>
    <row r="12" spans="1:5" ht="15.75">
      <c r="A12" s="60"/>
      <c r="B12" s="8" t="s">
        <v>17</v>
      </c>
      <c r="C12" s="5" t="s">
        <v>10</v>
      </c>
      <c r="D12" s="7">
        <v>4</v>
      </c>
      <c r="E12" s="22">
        <f>658.58*D12</f>
        <v>2634.32</v>
      </c>
    </row>
    <row r="13" spans="1:5" ht="15.75">
      <c r="A13" s="60"/>
      <c r="B13" s="8" t="s">
        <v>18</v>
      </c>
      <c r="C13" s="5" t="s">
        <v>15</v>
      </c>
      <c r="D13" s="7">
        <v>1</v>
      </c>
      <c r="E13" s="22">
        <f>372.34*D13</f>
        <v>372.34</v>
      </c>
    </row>
    <row r="14" spans="1:5" ht="15.75">
      <c r="A14" s="64" t="s">
        <v>134</v>
      </c>
      <c r="B14" s="8" t="s">
        <v>21</v>
      </c>
      <c r="C14" s="5" t="s">
        <v>7</v>
      </c>
      <c r="D14" s="7">
        <v>2</v>
      </c>
      <c r="E14" s="25">
        <f>789.55*D14</f>
        <v>1579.1</v>
      </c>
    </row>
    <row r="15" spans="1:5" ht="15.75">
      <c r="A15" s="66"/>
      <c r="B15" s="8" t="s">
        <v>22</v>
      </c>
      <c r="C15" s="5" t="s">
        <v>23</v>
      </c>
      <c r="D15" s="7"/>
      <c r="E15" s="22">
        <f>756.87*D15</f>
        <v>0</v>
      </c>
    </row>
    <row r="16" spans="1:5" ht="15.75">
      <c r="A16" s="51" t="s">
        <v>130</v>
      </c>
      <c r="B16" s="8" t="s">
        <v>33</v>
      </c>
      <c r="C16" s="5" t="s">
        <v>10</v>
      </c>
      <c r="D16" s="7"/>
      <c r="E16" s="22">
        <f>1546.79*D16</f>
        <v>0</v>
      </c>
    </row>
    <row r="17" spans="1:5" ht="15.75">
      <c r="A17" s="52"/>
      <c r="B17" s="8" t="s">
        <v>43</v>
      </c>
      <c r="C17" s="5" t="s">
        <v>82</v>
      </c>
      <c r="D17" s="7">
        <v>14</v>
      </c>
      <c r="E17" s="25">
        <f>4117.15/7*D17</f>
        <v>8234.3</v>
      </c>
    </row>
    <row r="18" spans="1:5" ht="15.75">
      <c r="A18" s="51" t="s">
        <v>135</v>
      </c>
      <c r="B18" s="8" t="s">
        <v>47</v>
      </c>
      <c r="C18" s="5" t="s">
        <v>10</v>
      </c>
      <c r="D18" s="7">
        <v>6</v>
      </c>
      <c r="E18" s="22">
        <f>489.65*D18</f>
        <v>2937.8999999999996</v>
      </c>
    </row>
    <row r="19" spans="1:5" ht="15.75">
      <c r="A19" s="52"/>
      <c r="B19" s="10" t="s">
        <v>83</v>
      </c>
      <c r="C19" s="5" t="s">
        <v>10</v>
      </c>
      <c r="D19" s="7">
        <v>4</v>
      </c>
      <c r="E19" s="22">
        <f>756.94*D19</f>
        <v>3027.76</v>
      </c>
    </row>
    <row r="20" spans="1:5" ht="15.75">
      <c r="A20" s="52"/>
      <c r="B20" s="8" t="s">
        <v>41</v>
      </c>
      <c r="C20" s="5" t="s">
        <v>23</v>
      </c>
      <c r="D20" s="7"/>
      <c r="E20" s="22">
        <f>4670.09*D20</f>
        <v>0</v>
      </c>
    </row>
    <row r="21" spans="1:5" ht="15.75">
      <c r="A21" s="52"/>
      <c r="B21" s="11" t="s">
        <v>37</v>
      </c>
      <c r="C21" s="5" t="s">
        <v>15</v>
      </c>
      <c r="D21" s="7">
        <v>2</v>
      </c>
      <c r="E21" s="22">
        <f>497.45*D21</f>
        <v>994.9</v>
      </c>
    </row>
    <row r="22" spans="1:5" ht="15.75">
      <c r="A22" s="52"/>
      <c r="B22" s="11" t="s">
        <v>39</v>
      </c>
      <c r="C22" s="5" t="s">
        <v>15</v>
      </c>
      <c r="D22" s="7">
        <f>1+1</f>
        <v>2</v>
      </c>
      <c r="E22" s="22">
        <f>305.33*D22</f>
        <v>610.66</v>
      </c>
    </row>
    <row r="23" spans="1:5" ht="15.75">
      <c r="A23" s="52"/>
      <c r="B23" s="8" t="s">
        <v>97</v>
      </c>
      <c r="C23" s="5" t="s">
        <v>98</v>
      </c>
      <c r="D23" s="7">
        <v>1</v>
      </c>
      <c r="E23" s="9">
        <f>9267.6*D23</f>
        <v>9267.6</v>
      </c>
    </row>
    <row r="24" spans="1:5" ht="15.75">
      <c r="A24" s="51" t="s">
        <v>137</v>
      </c>
      <c r="B24" s="8" t="s">
        <v>54</v>
      </c>
      <c r="C24" s="5" t="s">
        <v>55</v>
      </c>
      <c r="D24" s="7"/>
      <c r="E24" s="9"/>
    </row>
    <row r="25" spans="1:5" ht="15.75">
      <c r="A25" s="52"/>
      <c r="B25" s="8" t="s">
        <v>58</v>
      </c>
      <c r="C25" s="5" t="s">
        <v>15</v>
      </c>
      <c r="D25" s="7">
        <v>2</v>
      </c>
      <c r="E25" s="22">
        <f>92.12*D25</f>
        <v>184.24</v>
      </c>
    </row>
    <row r="26" spans="1:5" ht="15.75">
      <c r="A26" s="52"/>
      <c r="B26" s="8" t="s">
        <v>59</v>
      </c>
      <c r="C26" s="5" t="s">
        <v>15</v>
      </c>
      <c r="D26" s="7">
        <v>2</v>
      </c>
      <c r="E26" s="22">
        <f>546.92*D26</f>
        <v>1093.84</v>
      </c>
    </row>
    <row r="27" spans="1:5" ht="15.75">
      <c r="A27" s="53"/>
      <c r="B27" s="8" t="s">
        <v>60</v>
      </c>
      <c r="C27" s="5" t="s">
        <v>78</v>
      </c>
      <c r="D27" s="29">
        <v>4.845</v>
      </c>
      <c r="E27" s="25">
        <f>258.31*D27</f>
        <v>1251.5119499999998</v>
      </c>
    </row>
    <row r="28" spans="1:5" ht="15.75">
      <c r="A28" s="1"/>
      <c r="B28" s="1"/>
      <c r="C28" s="1"/>
      <c r="D28" s="2"/>
      <c r="E28" s="38">
        <f>SUM(E7:E27)</f>
        <v>41610.07195</v>
      </c>
    </row>
  </sheetData>
  <sheetProtection/>
  <mergeCells count="6">
    <mergeCell ref="A7:A8"/>
    <mergeCell ref="A9:A13"/>
    <mergeCell ref="A14:A15"/>
    <mergeCell ref="A16:A17"/>
    <mergeCell ref="A18:A23"/>
    <mergeCell ref="A24:A27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2.57421875" style="0" customWidth="1"/>
    <col min="2" max="2" width="38.421875" style="0" customWidth="1"/>
    <col min="3" max="5" width="12.57421875" style="0" customWidth="1"/>
  </cols>
  <sheetData>
    <row r="2" spans="1:5" ht="15.75">
      <c r="A2" s="1"/>
      <c r="B2" s="1" t="s">
        <v>213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4.5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57" t="s">
        <v>141</v>
      </c>
      <c r="B7" s="8" t="s">
        <v>74</v>
      </c>
      <c r="C7" s="5" t="s">
        <v>7</v>
      </c>
      <c r="D7" s="7"/>
      <c r="E7" s="22">
        <f>405.85*D7</f>
        <v>0</v>
      </c>
    </row>
    <row r="8" spans="1:5" ht="15.75">
      <c r="A8" s="58"/>
      <c r="B8" s="8" t="s">
        <v>79</v>
      </c>
      <c r="C8" s="5" t="s">
        <v>78</v>
      </c>
      <c r="D8" s="7">
        <v>7</v>
      </c>
      <c r="E8" s="22">
        <f>640.75*D8</f>
        <v>4485.25</v>
      </c>
    </row>
    <row r="9" spans="1:5" ht="26.25" customHeight="1">
      <c r="A9" s="49" t="s">
        <v>150</v>
      </c>
      <c r="B9" s="6" t="s">
        <v>214</v>
      </c>
      <c r="C9" s="5" t="s">
        <v>7</v>
      </c>
      <c r="D9" s="31">
        <v>20</v>
      </c>
      <c r="E9" s="25">
        <f>731.31*D9</f>
        <v>14626.199999999999</v>
      </c>
    </row>
    <row r="10" spans="1:5" ht="20.25" customHeight="1">
      <c r="A10" s="60"/>
      <c r="B10" s="6" t="s">
        <v>13</v>
      </c>
      <c r="C10" s="5"/>
      <c r="D10" s="7"/>
      <c r="E10" s="8"/>
    </row>
    <row r="11" spans="1:5" ht="15.75">
      <c r="A11" s="60"/>
      <c r="B11" s="8" t="s">
        <v>14</v>
      </c>
      <c r="C11" s="5" t="s">
        <v>15</v>
      </c>
      <c r="D11" s="7">
        <v>1</v>
      </c>
      <c r="E11" s="22">
        <f>734.88*D11</f>
        <v>734.88</v>
      </c>
    </row>
    <row r="12" spans="1:5" ht="15.75">
      <c r="A12" s="60"/>
      <c r="B12" s="8" t="s">
        <v>16</v>
      </c>
      <c r="C12" s="5" t="s">
        <v>15</v>
      </c>
      <c r="D12" s="7">
        <v>2</v>
      </c>
      <c r="E12" s="22">
        <f>498.86*D12</f>
        <v>997.72</v>
      </c>
    </row>
    <row r="13" spans="1:5" ht="15.75">
      <c r="A13" s="60"/>
      <c r="B13" s="8" t="s">
        <v>17</v>
      </c>
      <c r="C13" s="5" t="s">
        <v>10</v>
      </c>
      <c r="D13" s="7">
        <v>2</v>
      </c>
      <c r="E13" s="22">
        <f>658.58*D13</f>
        <v>1317.16</v>
      </c>
    </row>
    <row r="14" spans="1:5" ht="15.75">
      <c r="A14" s="61" t="s">
        <v>134</v>
      </c>
      <c r="B14" s="8" t="s">
        <v>21</v>
      </c>
      <c r="C14" s="5" t="s">
        <v>7</v>
      </c>
      <c r="D14" s="7">
        <v>2</v>
      </c>
      <c r="E14" s="25">
        <f>789.55*D14</f>
        <v>1579.1</v>
      </c>
    </row>
    <row r="15" spans="1:5" ht="15.75">
      <c r="A15" s="62"/>
      <c r="B15" s="8" t="s">
        <v>22</v>
      </c>
      <c r="C15" s="5" t="s">
        <v>23</v>
      </c>
      <c r="D15" s="7"/>
      <c r="E15" s="22">
        <f>756.87*D15</f>
        <v>0</v>
      </c>
    </row>
    <row r="16" spans="1:5" ht="15.75">
      <c r="A16" s="51" t="s">
        <v>130</v>
      </c>
      <c r="B16" s="8" t="s">
        <v>33</v>
      </c>
      <c r="C16" s="5" t="s">
        <v>10</v>
      </c>
      <c r="D16" s="7"/>
      <c r="E16" s="22">
        <f>1546.79*D16</f>
        <v>0</v>
      </c>
    </row>
    <row r="17" spans="1:5" ht="15.75">
      <c r="A17" s="52"/>
      <c r="B17" s="8" t="s">
        <v>43</v>
      </c>
      <c r="C17" s="5" t="s">
        <v>82</v>
      </c>
      <c r="D17" s="7">
        <v>7</v>
      </c>
      <c r="E17" s="22">
        <f>4117.15/7*D17</f>
        <v>4117.15</v>
      </c>
    </row>
    <row r="18" spans="1:5" ht="15.75">
      <c r="A18" s="51" t="s">
        <v>135</v>
      </c>
      <c r="B18" s="8" t="s">
        <v>47</v>
      </c>
      <c r="C18" s="5" t="s">
        <v>10</v>
      </c>
      <c r="D18" s="7">
        <v>6</v>
      </c>
      <c r="E18" s="22">
        <f>489.65*D18</f>
        <v>2937.8999999999996</v>
      </c>
    </row>
    <row r="19" spans="1:5" ht="15.75">
      <c r="A19" s="52"/>
      <c r="B19" s="10" t="s">
        <v>83</v>
      </c>
      <c r="C19" s="5" t="s">
        <v>10</v>
      </c>
      <c r="D19" s="7">
        <v>2</v>
      </c>
      <c r="E19" s="22">
        <f>756.94*D19</f>
        <v>1513.88</v>
      </c>
    </row>
    <row r="20" spans="1:5" ht="15.75">
      <c r="A20" s="52"/>
      <c r="B20" s="8" t="s">
        <v>41</v>
      </c>
      <c r="C20" s="5" t="s">
        <v>23</v>
      </c>
      <c r="D20" s="7"/>
      <c r="E20" s="22">
        <f>4670.09*D20</f>
        <v>0</v>
      </c>
    </row>
    <row r="21" spans="1:5" ht="15.75">
      <c r="A21" s="52"/>
      <c r="B21" s="11" t="s">
        <v>37</v>
      </c>
      <c r="C21" s="5" t="s">
        <v>15</v>
      </c>
      <c r="D21" s="7">
        <v>1</v>
      </c>
      <c r="E21" s="22">
        <f>497.45*D21</f>
        <v>497.45</v>
      </c>
    </row>
    <row r="22" spans="1:5" ht="15.75">
      <c r="A22" s="52"/>
      <c r="B22" s="11" t="s">
        <v>39</v>
      </c>
      <c r="C22" s="5" t="s">
        <v>15</v>
      </c>
      <c r="D22" s="7">
        <v>1</v>
      </c>
      <c r="E22" s="22">
        <f>305.33*D22</f>
        <v>305.33</v>
      </c>
    </row>
    <row r="23" spans="1:5" ht="15.75">
      <c r="A23" s="51" t="s">
        <v>137</v>
      </c>
      <c r="B23" s="8" t="s">
        <v>54</v>
      </c>
      <c r="C23" s="5" t="s">
        <v>55</v>
      </c>
      <c r="D23" s="7"/>
      <c r="E23" s="9"/>
    </row>
    <row r="24" spans="1:5" ht="15.75">
      <c r="A24" s="52"/>
      <c r="B24" s="8" t="s">
        <v>58</v>
      </c>
      <c r="C24" s="5" t="s">
        <v>15</v>
      </c>
      <c r="D24" s="7">
        <v>1</v>
      </c>
      <c r="E24" s="22">
        <f>92.12*D24</f>
        <v>92.12</v>
      </c>
    </row>
    <row r="25" spans="1:5" ht="15.75">
      <c r="A25" s="52"/>
      <c r="B25" s="8" t="s">
        <v>59</v>
      </c>
      <c r="C25" s="5" t="s">
        <v>15</v>
      </c>
      <c r="D25" s="7"/>
      <c r="E25" s="22">
        <f>546.92*D25</f>
        <v>0</v>
      </c>
    </row>
    <row r="26" spans="1:5" ht="15.75">
      <c r="A26" s="53"/>
      <c r="B26" s="8" t="s">
        <v>60</v>
      </c>
      <c r="C26" s="5" t="s">
        <v>78</v>
      </c>
      <c r="D26" s="29">
        <v>1.24</v>
      </c>
      <c r="E26" s="25">
        <f>258.31*D26</f>
        <v>320.3044</v>
      </c>
    </row>
    <row r="27" spans="1:5" ht="15.75">
      <c r="A27" s="1"/>
      <c r="B27" s="1"/>
      <c r="C27" s="1"/>
      <c r="D27" s="2"/>
      <c r="E27" s="38">
        <f>SUM(E7:E26)</f>
        <v>33524.44440000001</v>
      </c>
    </row>
  </sheetData>
  <sheetProtection/>
  <mergeCells count="6">
    <mergeCell ref="A7:A8"/>
    <mergeCell ref="A9:A13"/>
    <mergeCell ref="A14:A15"/>
    <mergeCell ref="A16:A17"/>
    <mergeCell ref="A18:A22"/>
    <mergeCell ref="A23:A2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4.140625" style="0" customWidth="1"/>
    <col min="2" max="2" width="37.00390625" style="0" customWidth="1"/>
    <col min="3" max="5" width="12.57421875" style="0" customWidth="1"/>
  </cols>
  <sheetData>
    <row r="2" spans="1:5" ht="15.75">
      <c r="A2" s="1"/>
      <c r="B2" s="1" t="s">
        <v>215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1.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49" t="s">
        <v>141</v>
      </c>
      <c r="B7" s="8" t="s">
        <v>74</v>
      </c>
      <c r="C7" s="5" t="s">
        <v>7</v>
      </c>
      <c r="D7" s="7"/>
      <c r="E7" s="22">
        <f>405.85*D7</f>
        <v>0</v>
      </c>
    </row>
    <row r="8" spans="1:5" ht="15.75">
      <c r="A8" s="50"/>
      <c r="B8" s="8" t="s">
        <v>79</v>
      </c>
      <c r="C8" s="5" t="s">
        <v>78</v>
      </c>
      <c r="D8" s="7">
        <v>7</v>
      </c>
      <c r="E8" s="22">
        <f>640.75*D8</f>
        <v>4485.25</v>
      </c>
    </row>
    <row r="9" spans="1:5" ht="15.75">
      <c r="A9" s="64" t="s">
        <v>129</v>
      </c>
      <c r="B9" s="8" t="s">
        <v>21</v>
      </c>
      <c r="C9" s="5" t="s">
        <v>7</v>
      </c>
      <c r="D9" s="7">
        <v>1</v>
      </c>
      <c r="E9" s="25">
        <f>789.55*D9</f>
        <v>789.55</v>
      </c>
    </row>
    <row r="10" spans="1:5" ht="15.75">
      <c r="A10" s="66"/>
      <c r="B10" s="8" t="s">
        <v>22</v>
      </c>
      <c r="C10" s="5" t="s">
        <v>23</v>
      </c>
      <c r="D10" s="7"/>
      <c r="E10" s="22">
        <f>756.87*D10</f>
        <v>0</v>
      </c>
    </row>
    <row r="11" spans="1:5" ht="15.75">
      <c r="A11" s="51" t="s">
        <v>130</v>
      </c>
      <c r="B11" s="8" t="s">
        <v>33</v>
      </c>
      <c r="C11" s="5" t="s">
        <v>10</v>
      </c>
      <c r="D11" s="7"/>
      <c r="E11" s="22">
        <f>1546.79*D11</f>
        <v>0</v>
      </c>
    </row>
    <row r="12" spans="1:5" ht="15.75">
      <c r="A12" s="52"/>
      <c r="B12" s="8" t="s">
        <v>43</v>
      </c>
      <c r="C12" s="5" t="s">
        <v>82</v>
      </c>
      <c r="D12" s="7">
        <v>7</v>
      </c>
      <c r="E12" s="22">
        <f>4117.15/7*D12</f>
        <v>4117.15</v>
      </c>
    </row>
    <row r="13" spans="1:5" ht="15.75">
      <c r="A13" s="51" t="s">
        <v>135</v>
      </c>
      <c r="B13" s="8" t="s">
        <v>47</v>
      </c>
      <c r="C13" s="5" t="s">
        <v>10</v>
      </c>
      <c r="D13" s="7">
        <v>8</v>
      </c>
      <c r="E13" s="22">
        <f>489.65*D13</f>
        <v>3917.2</v>
      </c>
    </row>
    <row r="14" spans="1:5" ht="15.75">
      <c r="A14" s="52"/>
      <c r="B14" s="10" t="s">
        <v>83</v>
      </c>
      <c r="C14" s="5" t="s">
        <v>10</v>
      </c>
      <c r="D14" s="7">
        <v>2</v>
      </c>
      <c r="E14" s="22">
        <f>756.94*D14</f>
        <v>1513.88</v>
      </c>
    </row>
    <row r="15" spans="1:5" ht="15.75">
      <c r="A15" s="52"/>
      <c r="B15" s="8" t="s">
        <v>41</v>
      </c>
      <c r="C15" s="5" t="s">
        <v>23</v>
      </c>
      <c r="D15" s="7"/>
      <c r="E15" s="22">
        <f>4670.09*D15</f>
        <v>0</v>
      </c>
    </row>
    <row r="16" spans="1:5" ht="15.75">
      <c r="A16" s="52"/>
      <c r="B16" s="11" t="s">
        <v>37</v>
      </c>
      <c r="C16" s="5" t="s">
        <v>15</v>
      </c>
      <c r="D16" s="7">
        <v>2</v>
      </c>
      <c r="E16" s="22">
        <f>497.45*D16</f>
        <v>994.9</v>
      </c>
    </row>
    <row r="17" spans="1:5" ht="15.75">
      <c r="A17" s="52"/>
      <c r="B17" s="11" t="s">
        <v>39</v>
      </c>
      <c r="C17" s="5" t="s">
        <v>15</v>
      </c>
      <c r="D17" s="7">
        <v>1</v>
      </c>
      <c r="E17" s="22">
        <f>305.33*D17</f>
        <v>305.33</v>
      </c>
    </row>
    <row r="18" spans="1:5" ht="15.75">
      <c r="A18" s="52"/>
      <c r="B18" s="8" t="s">
        <v>97</v>
      </c>
      <c r="C18" s="5" t="s">
        <v>98</v>
      </c>
      <c r="D18" s="7">
        <v>1</v>
      </c>
      <c r="E18" s="9">
        <f>9267.6*D18</f>
        <v>9267.6</v>
      </c>
    </row>
    <row r="19" spans="1:5" ht="15.75">
      <c r="A19" s="51" t="s">
        <v>132</v>
      </c>
      <c r="B19" s="8" t="s">
        <v>155</v>
      </c>
      <c r="C19" s="5" t="s">
        <v>15</v>
      </c>
      <c r="D19" s="7"/>
      <c r="E19" s="9">
        <f>D19*869.09</f>
        <v>0</v>
      </c>
    </row>
    <row r="20" spans="1:5" ht="18.75" customHeight="1">
      <c r="A20" s="52"/>
      <c r="B20" s="8" t="s">
        <v>58</v>
      </c>
      <c r="C20" s="5" t="s">
        <v>15</v>
      </c>
      <c r="D20" s="7">
        <v>1</v>
      </c>
      <c r="E20" s="22">
        <f>92.12*D20</f>
        <v>92.12</v>
      </c>
    </row>
    <row r="21" spans="1:5" ht="15.75">
      <c r="A21" s="52"/>
      <c r="B21" s="8" t="s">
        <v>59</v>
      </c>
      <c r="C21" s="5" t="s">
        <v>15</v>
      </c>
      <c r="D21" s="7"/>
      <c r="E21" s="22">
        <f>546.92*D21</f>
        <v>0</v>
      </c>
    </row>
    <row r="22" spans="1:5" ht="15.75">
      <c r="A22" s="53"/>
      <c r="B22" s="8" t="s">
        <v>60</v>
      </c>
      <c r="C22" s="5" t="s">
        <v>78</v>
      </c>
      <c r="D22" s="29">
        <v>2.136</v>
      </c>
      <c r="E22" s="25">
        <f>258.31*D22</f>
        <v>551.75016</v>
      </c>
    </row>
    <row r="23" spans="1:5" ht="15.75">
      <c r="A23" s="1"/>
      <c r="B23" s="1"/>
      <c r="C23" s="1"/>
      <c r="D23" s="2"/>
      <c r="E23" s="38">
        <f>SUM(E7:E22)</f>
        <v>26034.73016</v>
      </c>
    </row>
  </sheetData>
  <sheetProtection/>
  <mergeCells count="5">
    <mergeCell ref="A7:A8"/>
    <mergeCell ref="A9:A10"/>
    <mergeCell ref="A11:A12"/>
    <mergeCell ref="A13:A18"/>
    <mergeCell ref="A19:A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3.28125" style="3" customWidth="1"/>
    <col min="6" max="16384" width="9.140625" style="3" customWidth="1"/>
  </cols>
  <sheetData>
    <row r="1" spans="1:4" ht="18.75" customHeight="1">
      <c r="A1" s="1"/>
      <c r="B1" s="1" t="s">
        <v>64</v>
      </c>
      <c r="C1" s="1"/>
      <c r="D1" s="2"/>
    </row>
    <row r="2" spans="1:4" ht="15.75" customHeight="1">
      <c r="A2" s="1"/>
      <c r="B2" s="14" t="s">
        <v>127</v>
      </c>
      <c r="C2" s="1"/>
      <c r="D2" s="2"/>
    </row>
    <row r="3" spans="1:4" ht="17.25" customHeight="1">
      <c r="A3" s="1"/>
      <c r="B3" s="14"/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18" customHeight="1">
      <c r="A6" s="61" t="s">
        <v>134</v>
      </c>
      <c r="B6" s="8" t="s">
        <v>21</v>
      </c>
      <c r="C6" s="5" t="s">
        <v>7</v>
      </c>
      <c r="D6" s="7">
        <v>1</v>
      </c>
      <c r="E6" s="22">
        <f>789.55*D6</f>
        <v>789.55</v>
      </c>
    </row>
    <row r="7" spans="1:5" ht="24.75" customHeight="1">
      <c r="A7" s="62"/>
      <c r="B7" s="8" t="s">
        <v>22</v>
      </c>
      <c r="C7" s="5" t="s">
        <v>23</v>
      </c>
      <c r="D7" s="7"/>
      <c r="E7" s="22">
        <f>756.87*D7</f>
        <v>0</v>
      </c>
    </row>
    <row r="8" spans="1:6" ht="18.75" customHeight="1">
      <c r="A8" s="51" t="s">
        <v>135</v>
      </c>
      <c r="B8" s="8" t="s">
        <v>47</v>
      </c>
      <c r="C8" s="5" t="s">
        <v>10</v>
      </c>
      <c r="D8" s="7"/>
      <c r="E8" s="22">
        <f>489.65*D8</f>
        <v>0</v>
      </c>
      <c r="F8" s="17"/>
    </row>
    <row r="9" spans="1:5" ht="18" customHeight="1">
      <c r="A9" s="52"/>
      <c r="B9" s="8" t="s">
        <v>125</v>
      </c>
      <c r="C9" s="5" t="s">
        <v>15</v>
      </c>
      <c r="D9" s="7">
        <v>2</v>
      </c>
      <c r="E9" s="22">
        <f>588.82*D9+9200+9200-65</f>
        <v>19512.64</v>
      </c>
    </row>
    <row r="10" spans="1:5" ht="15.75">
      <c r="A10" s="1"/>
      <c r="B10" s="1"/>
      <c r="C10" s="1"/>
      <c r="D10" s="2"/>
      <c r="E10" s="38">
        <f>SUM(E6:E9)</f>
        <v>20302.19</v>
      </c>
    </row>
  </sheetData>
  <sheetProtection/>
  <mergeCells count="2">
    <mergeCell ref="A6:A7"/>
    <mergeCell ref="A8:A9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  <rowBreaks count="1" manualBreakCount="1">
    <brk id="6" max="25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3.7109375" style="0" customWidth="1"/>
    <col min="2" max="2" width="41.8515625" style="0" customWidth="1"/>
    <col min="3" max="5" width="12.7109375" style="0" customWidth="1"/>
  </cols>
  <sheetData>
    <row r="2" spans="1:5" ht="15.75">
      <c r="A2" s="1"/>
      <c r="B2" s="1" t="s">
        <v>216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1.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49" t="s">
        <v>141</v>
      </c>
      <c r="B7" s="8" t="s">
        <v>74</v>
      </c>
      <c r="C7" s="5" t="s">
        <v>7</v>
      </c>
      <c r="D7" s="7"/>
      <c r="E7" s="22">
        <f>405.85*D7</f>
        <v>0</v>
      </c>
    </row>
    <row r="8" spans="1:5" ht="15.75">
      <c r="A8" s="50"/>
      <c r="B8" s="8" t="s">
        <v>79</v>
      </c>
      <c r="C8" s="5" t="s">
        <v>78</v>
      </c>
      <c r="D8" s="7">
        <v>7</v>
      </c>
      <c r="E8" s="22">
        <f>640.75*D8</f>
        <v>4485.25</v>
      </c>
    </row>
    <row r="9" spans="1:5" ht="15.75">
      <c r="A9" s="60" t="s">
        <v>150</v>
      </c>
      <c r="B9" s="6" t="s">
        <v>65</v>
      </c>
      <c r="C9" s="5" t="s">
        <v>7</v>
      </c>
      <c r="D9" s="31">
        <v>35</v>
      </c>
      <c r="E9" s="25">
        <f>731.31*D9</f>
        <v>25595.85</v>
      </c>
    </row>
    <row r="10" spans="1:5" ht="15.75">
      <c r="A10" s="60"/>
      <c r="B10" s="8" t="s">
        <v>14</v>
      </c>
      <c r="C10" s="5" t="s">
        <v>15</v>
      </c>
      <c r="D10" s="7">
        <v>1</v>
      </c>
      <c r="E10" s="22">
        <f>734.88*D10</f>
        <v>734.88</v>
      </c>
    </row>
    <row r="11" spans="1:5" ht="15.75">
      <c r="A11" s="60"/>
      <c r="B11" s="8" t="s">
        <v>16</v>
      </c>
      <c r="C11" s="5" t="s">
        <v>15</v>
      </c>
      <c r="D11" s="7">
        <v>2</v>
      </c>
      <c r="E11" s="22">
        <f>498.86*D11</f>
        <v>997.72</v>
      </c>
    </row>
    <row r="12" spans="1:5" ht="15.75">
      <c r="A12" s="60"/>
      <c r="B12" s="8" t="s">
        <v>17</v>
      </c>
      <c r="C12" s="5" t="s">
        <v>10</v>
      </c>
      <c r="D12" s="7">
        <v>4</v>
      </c>
      <c r="E12" s="22">
        <f>658.58*D12</f>
        <v>2634.32</v>
      </c>
    </row>
    <row r="13" spans="1:5" ht="15.75">
      <c r="A13" s="64" t="s">
        <v>134</v>
      </c>
      <c r="B13" s="8" t="s">
        <v>21</v>
      </c>
      <c r="C13" s="5" t="s">
        <v>7</v>
      </c>
      <c r="D13" s="7">
        <v>2</v>
      </c>
      <c r="E13" s="25">
        <f>789.55*D13</f>
        <v>1579.1</v>
      </c>
    </row>
    <row r="14" spans="1:5" ht="15.75">
      <c r="A14" s="66"/>
      <c r="B14" s="8" t="s">
        <v>22</v>
      </c>
      <c r="C14" s="5" t="s">
        <v>23</v>
      </c>
      <c r="D14" s="7"/>
      <c r="E14" s="22">
        <f>756.87*D14</f>
        <v>0</v>
      </c>
    </row>
    <row r="15" spans="1:5" ht="15.75">
      <c r="A15" s="51" t="s">
        <v>130</v>
      </c>
      <c r="B15" s="8" t="s">
        <v>33</v>
      </c>
      <c r="C15" s="5" t="s">
        <v>10</v>
      </c>
      <c r="D15" s="7"/>
      <c r="E15" s="22">
        <f>1546.79*D15</f>
        <v>0</v>
      </c>
    </row>
    <row r="16" spans="1:5" ht="15.75">
      <c r="A16" s="52"/>
      <c r="B16" s="8" t="s">
        <v>43</v>
      </c>
      <c r="C16" s="5" t="s">
        <v>82</v>
      </c>
      <c r="D16" s="7">
        <v>7</v>
      </c>
      <c r="E16" s="22">
        <f>4117.15/7*D16</f>
        <v>4117.15</v>
      </c>
    </row>
    <row r="17" spans="1:5" ht="15.75">
      <c r="A17" s="51" t="s">
        <v>135</v>
      </c>
      <c r="B17" s="8" t="s">
        <v>47</v>
      </c>
      <c r="C17" s="5" t="s">
        <v>10</v>
      </c>
      <c r="D17" s="7">
        <v>8</v>
      </c>
      <c r="E17" s="22">
        <f>489.65*D17</f>
        <v>3917.2</v>
      </c>
    </row>
    <row r="18" spans="1:5" ht="15.75">
      <c r="A18" s="52"/>
      <c r="B18" s="10" t="s">
        <v>83</v>
      </c>
      <c r="C18" s="5" t="s">
        <v>10</v>
      </c>
      <c r="D18" s="7">
        <v>4</v>
      </c>
      <c r="E18" s="22">
        <f>756.94*D18</f>
        <v>3027.76</v>
      </c>
    </row>
    <row r="19" spans="1:5" ht="15.75">
      <c r="A19" s="52"/>
      <c r="B19" s="8" t="s">
        <v>41</v>
      </c>
      <c r="C19" s="5" t="s">
        <v>23</v>
      </c>
      <c r="D19" s="7"/>
      <c r="E19" s="22">
        <f>4670.09*D19</f>
        <v>0</v>
      </c>
    </row>
    <row r="20" spans="1:5" ht="15.75">
      <c r="A20" s="52"/>
      <c r="B20" s="11" t="s">
        <v>37</v>
      </c>
      <c r="C20" s="5" t="s">
        <v>15</v>
      </c>
      <c r="D20" s="7">
        <f>2</f>
        <v>2</v>
      </c>
      <c r="E20" s="22">
        <f>497.45*D20</f>
        <v>994.9</v>
      </c>
    </row>
    <row r="21" spans="1:5" ht="15.75">
      <c r="A21" s="52"/>
      <c r="B21" s="11" t="s">
        <v>39</v>
      </c>
      <c r="C21" s="5" t="s">
        <v>15</v>
      </c>
      <c r="D21" s="7">
        <v>2</v>
      </c>
      <c r="E21" s="22">
        <f>305.33*D21</f>
        <v>610.66</v>
      </c>
    </row>
    <row r="22" spans="1:5" ht="15.75">
      <c r="A22" s="52"/>
      <c r="B22" s="8" t="s">
        <v>97</v>
      </c>
      <c r="C22" s="5" t="s">
        <v>98</v>
      </c>
      <c r="D22" s="7">
        <v>1</v>
      </c>
      <c r="E22" s="9">
        <f>9267.6*D22</f>
        <v>9267.6</v>
      </c>
    </row>
    <row r="23" spans="1:5" ht="15.75">
      <c r="A23" s="51" t="s">
        <v>132</v>
      </c>
      <c r="B23" s="8" t="s">
        <v>54</v>
      </c>
      <c r="C23" s="5" t="s">
        <v>55</v>
      </c>
      <c r="D23" s="7"/>
      <c r="E23" s="9"/>
    </row>
    <row r="24" spans="1:5" ht="15.75">
      <c r="A24" s="52"/>
      <c r="B24" s="8" t="s">
        <v>58</v>
      </c>
      <c r="C24" s="5" t="s">
        <v>15</v>
      </c>
      <c r="D24" s="7">
        <v>2</v>
      </c>
      <c r="E24" s="22">
        <f>92.12*D24</f>
        <v>184.24</v>
      </c>
    </row>
    <row r="25" spans="1:5" ht="15.75">
      <c r="A25" s="53"/>
      <c r="B25" s="8" t="s">
        <v>60</v>
      </c>
      <c r="C25" s="5" t="s">
        <v>78</v>
      </c>
      <c r="D25" s="29">
        <v>3.927</v>
      </c>
      <c r="E25" s="30">
        <f>258.31*D25</f>
        <v>1014.38337</v>
      </c>
    </row>
    <row r="26" spans="1:5" ht="15.75">
      <c r="A26" s="1"/>
      <c r="B26" s="1"/>
      <c r="C26" s="1"/>
      <c r="D26" s="2"/>
      <c r="E26" s="38">
        <f>SUM(E7:E25)</f>
        <v>59161.01337000001</v>
      </c>
    </row>
  </sheetData>
  <sheetProtection/>
  <mergeCells count="6">
    <mergeCell ref="A7:A8"/>
    <mergeCell ref="A9:A12"/>
    <mergeCell ref="A13:A14"/>
    <mergeCell ref="A15:A16"/>
    <mergeCell ref="A17:A22"/>
    <mergeCell ref="A23:A2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21.421875" style="0" customWidth="1"/>
    <col min="2" max="2" width="36.421875" style="0" customWidth="1"/>
    <col min="3" max="5" width="14.7109375" style="0" customWidth="1"/>
  </cols>
  <sheetData>
    <row r="2" spans="1:5" ht="15.75">
      <c r="A2" s="1"/>
      <c r="B2" s="1" t="s">
        <v>217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5.75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33" customHeight="1">
      <c r="A7" s="60" t="s">
        <v>150</v>
      </c>
      <c r="B7" s="6" t="s">
        <v>13</v>
      </c>
      <c r="C7" s="5"/>
      <c r="D7" s="7"/>
      <c r="E7" s="8"/>
    </row>
    <row r="8" spans="1:5" ht="15.75">
      <c r="A8" s="60"/>
      <c r="B8" s="8" t="s">
        <v>14</v>
      </c>
      <c r="C8" s="5" t="s">
        <v>15</v>
      </c>
      <c r="D8" s="7">
        <v>1</v>
      </c>
      <c r="E8" s="22">
        <f>734.88*D8</f>
        <v>734.88</v>
      </c>
    </row>
    <row r="9" spans="1:5" ht="15.75">
      <c r="A9" s="60"/>
      <c r="B9" s="8" t="s">
        <v>16</v>
      </c>
      <c r="C9" s="5" t="s">
        <v>15</v>
      </c>
      <c r="D9" s="7">
        <v>2</v>
      </c>
      <c r="E9" s="22">
        <f>498.86*D9</f>
        <v>997.72</v>
      </c>
    </row>
    <row r="10" spans="1:5" ht="15.75">
      <c r="A10" s="60"/>
      <c r="B10" s="8" t="s">
        <v>17</v>
      </c>
      <c r="C10" s="5" t="s">
        <v>10</v>
      </c>
      <c r="D10" s="7">
        <v>4</v>
      </c>
      <c r="E10" s="22">
        <f>658.58*D10</f>
        <v>2634.32</v>
      </c>
    </row>
    <row r="11" spans="1:5" ht="15.75">
      <c r="A11" s="60"/>
      <c r="B11" s="8" t="s">
        <v>18</v>
      </c>
      <c r="C11" s="5" t="s">
        <v>15</v>
      </c>
      <c r="D11" s="7">
        <v>2</v>
      </c>
      <c r="E11" s="22">
        <f>372.34*D11</f>
        <v>744.68</v>
      </c>
    </row>
    <row r="12" spans="1:5" ht="15.75">
      <c r="A12" s="64" t="s">
        <v>129</v>
      </c>
      <c r="B12" s="8" t="s">
        <v>21</v>
      </c>
      <c r="C12" s="5" t="s">
        <v>7</v>
      </c>
      <c r="D12" s="7">
        <v>2</v>
      </c>
      <c r="E12" s="25">
        <f>789.55*D12</f>
        <v>1579.1</v>
      </c>
    </row>
    <row r="13" spans="1:5" ht="15.75">
      <c r="A13" s="66"/>
      <c r="B13" s="8" t="s">
        <v>22</v>
      </c>
      <c r="C13" s="5" t="s">
        <v>23</v>
      </c>
      <c r="D13" s="7"/>
      <c r="E13" s="22">
        <f>756.87*D13</f>
        <v>0</v>
      </c>
    </row>
    <row r="14" spans="1:5" ht="15.75">
      <c r="A14" s="51" t="s">
        <v>130</v>
      </c>
      <c r="B14" s="8" t="s">
        <v>33</v>
      </c>
      <c r="C14" s="5" t="s">
        <v>10</v>
      </c>
      <c r="D14" s="7"/>
      <c r="E14" s="22">
        <f>1546.79*D14</f>
        <v>0</v>
      </c>
    </row>
    <row r="15" spans="1:5" ht="15.75">
      <c r="A15" s="52"/>
      <c r="B15" s="8" t="s">
        <v>43</v>
      </c>
      <c r="C15" s="5" t="s">
        <v>82</v>
      </c>
      <c r="D15" s="7">
        <v>21</v>
      </c>
      <c r="E15" s="22">
        <f>4117.15/7*D15</f>
        <v>12351.45</v>
      </c>
    </row>
    <row r="16" spans="1:5" ht="15.75">
      <c r="A16" s="51" t="s">
        <v>135</v>
      </c>
      <c r="B16" s="8" t="s">
        <v>47</v>
      </c>
      <c r="C16" s="5" t="s">
        <v>10</v>
      </c>
      <c r="D16" s="7">
        <v>12</v>
      </c>
      <c r="E16" s="22">
        <f>489.65*D16</f>
        <v>5875.799999999999</v>
      </c>
    </row>
    <row r="17" spans="1:5" ht="15.75">
      <c r="A17" s="52"/>
      <c r="B17" s="10" t="s">
        <v>83</v>
      </c>
      <c r="C17" s="5" t="s">
        <v>10</v>
      </c>
      <c r="D17" s="7">
        <v>4</v>
      </c>
      <c r="E17" s="22">
        <f>756.94*D17</f>
        <v>3027.76</v>
      </c>
    </row>
    <row r="18" spans="1:5" ht="15.75">
      <c r="A18" s="52"/>
      <c r="B18" s="8" t="s">
        <v>41</v>
      </c>
      <c r="C18" s="5" t="s">
        <v>23</v>
      </c>
      <c r="D18" s="7"/>
      <c r="E18" s="22">
        <f>4670.09*D18</f>
        <v>0</v>
      </c>
    </row>
    <row r="19" spans="1:5" ht="15.75">
      <c r="A19" s="52"/>
      <c r="B19" s="11" t="s">
        <v>37</v>
      </c>
      <c r="C19" s="5" t="s">
        <v>15</v>
      </c>
      <c r="D19" s="7">
        <v>2</v>
      </c>
      <c r="E19" s="22">
        <f>497.45*D19</f>
        <v>994.9</v>
      </c>
    </row>
    <row r="20" spans="1:5" ht="15.75">
      <c r="A20" s="52"/>
      <c r="B20" s="11" t="s">
        <v>39</v>
      </c>
      <c r="C20" s="5" t="s">
        <v>15</v>
      </c>
      <c r="D20" s="7">
        <v>2</v>
      </c>
      <c r="E20" s="22">
        <f>305.33*D20</f>
        <v>610.66</v>
      </c>
    </row>
    <row r="21" spans="1:5" ht="15.75">
      <c r="A21" s="52"/>
      <c r="B21" s="8" t="s">
        <v>50</v>
      </c>
      <c r="C21" s="5" t="s">
        <v>10</v>
      </c>
      <c r="D21" s="7">
        <v>7</v>
      </c>
      <c r="E21" s="25">
        <f>890.37*D21</f>
        <v>6232.59</v>
      </c>
    </row>
    <row r="22" spans="1:5" ht="15.75">
      <c r="A22" s="52"/>
      <c r="B22" s="8" t="s">
        <v>97</v>
      </c>
      <c r="C22" s="5" t="s">
        <v>98</v>
      </c>
      <c r="D22" s="7">
        <v>1</v>
      </c>
      <c r="E22" s="9">
        <f>9267.6*D22</f>
        <v>9267.6</v>
      </c>
    </row>
    <row r="23" spans="1:5" ht="15.75">
      <c r="A23" s="51" t="s">
        <v>132</v>
      </c>
      <c r="B23" s="8" t="s">
        <v>54</v>
      </c>
      <c r="C23" s="5" t="s">
        <v>55</v>
      </c>
      <c r="D23" s="7"/>
      <c r="E23" s="9"/>
    </row>
    <row r="24" spans="1:5" ht="15.75">
      <c r="A24" s="52"/>
      <c r="B24" s="8" t="s">
        <v>58</v>
      </c>
      <c r="C24" s="5" t="s">
        <v>15</v>
      </c>
      <c r="D24" s="7">
        <v>1</v>
      </c>
      <c r="E24" s="22">
        <f>92.12*D24</f>
        <v>92.12</v>
      </c>
    </row>
    <row r="25" spans="1:5" ht="15.75">
      <c r="A25" s="52"/>
      <c r="B25" s="8" t="s">
        <v>59</v>
      </c>
      <c r="C25" s="5" t="s">
        <v>15</v>
      </c>
      <c r="D25" s="7"/>
      <c r="E25" s="22">
        <f>546.92*D25</f>
        <v>0</v>
      </c>
    </row>
    <row r="26" spans="1:5" ht="15.75">
      <c r="A26" s="53"/>
      <c r="B26" s="8" t="s">
        <v>60</v>
      </c>
      <c r="C26" s="5" t="s">
        <v>78</v>
      </c>
      <c r="D26" s="29">
        <v>2.736</v>
      </c>
      <c r="E26" s="25">
        <f>258.31*D26</f>
        <v>706.73616</v>
      </c>
    </row>
    <row r="27" spans="1:5" ht="15.75">
      <c r="A27" s="1"/>
      <c r="B27" s="1"/>
      <c r="C27" s="1"/>
      <c r="D27" s="2"/>
      <c r="E27" s="38">
        <f>SUM(E7:E26)</f>
        <v>45850.31616</v>
      </c>
    </row>
  </sheetData>
  <sheetProtection/>
  <mergeCells count="5">
    <mergeCell ref="A7:A11"/>
    <mergeCell ref="A12:A13"/>
    <mergeCell ref="A14:A15"/>
    <mergeCell ref="A16:A22"/>
    <mergeCell ref="A23:A2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4.7109375" style="0" customWidth="1"/>
    <col min="2" max="2" width="28.8515625" style="0" customWidth="1"/>
    <col min="3" max="5" width="12.00390625" style="0" customWidth="1"/>
  </cols>
  <sheetData>
    <row r="2" spans="1:5" ht="15.75">
      <c r="A2" s="1"/>
      <c r="B2" s="1" t="s">
        <v>218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78.75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15.75">
      <c r="A7" s="51" t="s">
        <v>142</v>
      </c>
      <c r="B7" s="8" t="s">
        <v>140</v>
      </c>
      <c r="C7" s="5" t="s">
        <v>15</v>
      </c>
      <c r="D7" s="7"/>
      <c r="E7" s="9">
        <v>45404</v>
      </c>
    </row>
    <row r="8" spans="1:5" ht="41.25" customHeight="1">
      <c r="A8" s="52"/>
      <c r="B8" s="6" t="s">
        <v>80</v>
      </c>
      <c r="C8" s="5" t="s">
        <v>31</v>
      </c>
      <c r="D8" s="7"/>
      <c r="E8" s="9"/>
    </row>
    <row r="9" spans="1:5" ht="31.5">
      <c r="A9" s="53"/>
      <c r="B9" s="6" t="s">
        <v>219</v>
      </c>
      <c r="C9" s="5" t="s">
        <v>82</v>
      </c>
      <c r="D9" s="7"/>
      <c r="E9" s="9"/>
    </row>
    <row r="10" spans="1:5" ht="15.75">
      <c r="A10" s="1"/>
      <c r="B10" s="1"/>
      <c r="C10" s="1"/>
      <c r="D10" s="2"/>
      <c r="E10" s="38">
        <f>SUM(E7:E9)</f>
        <v>45404</v>
      </c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20.28125" style="0" customWidth="1"/>
    <col min="2" max="2" width="39.8515625" style="0" customWidth="1"/>
    <col min="3" max="5" width="13.57421875" style="0" customWidth="1"/>
  </cols>
  <sheetData>
    <row r="2" spans="1:5" ht="15.75">
      <c r="A2" s="1"/>
      <c r="B2" s="1" t="s">
        <v>220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127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8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49.5" customHeight="1">
      <c r="A7" s="60" t="s">
        <v>150</v>
      </c>
      <c r="B7" s="6" t="s">
        <v>13</v>
      </c>
      <c r="C7" s="5"/>
      <c r="D7" s="7"/>
      <c r="E7" s="8"/>
    </row>
    <row r="8" spans="1:5" ht="15.75">
      <c r="A8" s="60"/>
      <c r="B8" s="8" t="s">
        <v>14</v>
      </c>
      <c r="C8" s="5" t="s">
        <v>15</v>
      </c>
      <c r="D8" s="7">
        <v>1</v>
      </c>
      <c r="E8" s="22">
        <f>734.88*D8</f>
        <v>734.88</v>
      </c>
    </row>
    <row r="9" spans="1:5" ht="15.75">
      <c r="A9" s="60"/>
      <c r="B9" s="8" t="s">
        <v>16</v>
      </c>
      <c r="C9" s="5" t="s">
        <v>15</v>
      </c>
      <c r="D9" s="7">
        <v>2</v>
      </c>
      <c r="E9" s="22">
        <f>498.86*D9</f>
        <v>997.72</v>
      </c>
    </row>
    <row r="10" spans="1:5" ht="15.75">
      <c r="A10" s="60"/>
      <c r="B10" s="8" t="s">
        <v>17</v>
      </c>
      <c r="C10" s="5" t="s">
        <v>10</v>
      </c>
      <c r="D10" s="7">
        <v>4</v>
      </c>
      <c r="E10" s="22">
        <f>658.58*D10</f>
        <v>2634.32</v>
      </c>
    </row>
    <row r="11" spans="1:5" ht="15.75">
      <c r="A11" s="60"/>
      <c r="B11" s="8" t="s">
        <v>18</v>
      </c>
      <c r="C11" s="5" t="s">
        <v>15</v>
      </c>
      <c r="D11" s="7">
        <v>2</v>
      </c>
      <c r="E11" s="22">
        <f>372.34*D11</f>
        <v>744.68</v>
      </c>
    </row>
    <row r="12" spans="1:5" ht="15.75">
      <c r="A12" s="64" t="s">
        <v>129</v>
      </c>
      <c r="B12" s="8" t="s">
        <v>21</v>
      </c>
      <c r="C12" s="5" t="s">
        <v>7</v>
      </c>
      <c r="D12" s="7">
        <v>2</v>
      </c>
      <c r="E12" s="25">
        <f>789.55*D12</f>
        <v>1579.1</v>
      </c>
    </row>
    <row r="13" spans="1:5" ht="15.75">
      <c r="A13" s="66"/>
      <c r="B13" s="8" t="s">
        <v>22</v>
      </c>
      <c r="C13" s="5" t="s">
        <v>23</v>
      </c>
      <c r="D13" s="7"/>
      <c r="E13" s="22">
        <f>756.87*D13</f>
        <v>0</v>
      </c>
    </row>
    <row r="14" spans="1:5" ht="15.75">
      <c r="A14" s="51" t="s">
        <v>130</v>
      </c>
      <c r="B14" s="8" t="s">
        <v>33</v>
      </c>
      <c r="C14" s="5" t="s">
        <v>10</v>
      </c>
      <c r="D14" s="7"/>
      <c r="E14" s="22">
        <f>1546.79*D14</f>
        <v>0</v>
      </c>
    </row>
    <row r="15" spans="1:5" ht="15.75">
      <c r="A15" s="52"/>
      <c r="B15" s="8" t="s">
        <v>43</v>
      </c>
      <c r="C15" s="5" t="s">
        <v>82</v>
      </c>
      <c r="D15" s="7">
        <v>21</v>
      </c>
      <c r="E15" s="22">
        <f>4117.15/7*D15</f>
        <v>12351.45</v>
      </c>
    </row>
    <row r="16" spans="1:5" ht="15.75">
      <c r="A16" s="51" t="s">
        <v>135</v>
      </c>
      <c r="B16" s="8" t="s">
        <v>47</v>
      </c>
      <c r="C16" s="5" t="s">
        <v>10</v>
      </c>
      <c r="D16" s="7">
        <v>8</v>
      </c>
      <c r="E16" s="22">
        <f>489.65*D16</f>
        <v>3917.2</v>
      </c>
    </row>
    <row r="17" spans="1:5" ht="15.75">
      <c r="A17" s="52"/>
      <c r="B17" s="10" t="s">
        <v>83</v>
      </c>
      <c r="C17" s="5" t="s">
        <v>10</v>
      </c>
      <c r="D17" s="7">
        <v>4</v>
      </c>
      <c r="E17" s="22">
        <f>756.94*D17</f>
        <v>3027.76</v>
      </c>
    </row>
    <row r="18" spans="1:5" ht="15.75">
      <c r="A18" s="52"/>
      <c r="B18" s="8" t="s">
        <v>41</v>
      </c>
      <c r="C18" s="5" t="s">
        <v>23</v>
      </c>
      <c r="D18" s="7"/>
      <c r="E18" s="22">
        <f>4670.09*D18</f>
        <v>0</v>
      </c>
    </row>
    <row r="19" spans="1:5" ht="15.75">
      <c r="A19" s="52"/>
      <c r="B19" s="11" t="s">
        <v>37</v>
      </c>
      <c r="C19" s="5" t="s">
        <v>15</v>
      </c>
      <c r="D19" s="7">
        <v>2</v>
      </c>
      <c r="E19" s="22">
        <f>497.45*D19</f>
        <v>994.9</v>
      </c>
    </row>
    <row r="20" spans="1:5" ht="15.75">
      <c r="A20" s="52"/>
      <c r="B20" s="11" t="s">
        <v>39</v>
      </c>
      <c r="C20" s="5" t="s">
        <v>15</v>
      </c>
      <c r="D20" s="7">
        <v>2</v>
      </c>
      <c r="E20" s="22">
        <f>305.33*D20</f>
        <v>610.66</v>
      </c>
    </row>
    <row r="21" spans="1:5" ht="15.75">
      <c r="A21" s="52"/>
      <c r="B21" s="8" t="s">
        <v>50</v>
      </c>
      <c r="C21" s="5" t="s">
        <v>10</v>
      </c>
      <c r="D21" s="7"/>
      <c r="E21" s="22">
        <f>890.37*D21</f>
        <v>0</v>
      </c>
    </row>
    <row r="22" spans="1:5" ht="15.75">
      <c r="A22" s="52"/>
      <c r="B22" s="8" t="s">
        <v>97</v>
      </c>
      <c r="C22" s="5" t="s">
        <v>98</v>
      </c>
      <c r="D22" s="7">
        <v>1</v>
      </c>
      <c r="E22" s="9">
        <f>9267.6*D22</f>
        <v>9267.6</v>
      </c>
    </row>
    <row r="23" spans="1:5" ht="15.75">
      <c r="A23" s="53"/>
      <c r="B23" s="8" t="s">
        <v>120</v>
      </c>
      <c r="C23" s="5" t="s">
        <v>15</v>
      </c>
      <c r="D23" s="7">
        <v>1</v>
      </c>
      <c r="E23" s="22">
        <f>1824.71*D23</f>
        <v>1824.71</v>
      </c>
    </row>
    <row r="24" spans="1:5" ht="15.75">
      <c r="A24" s="51" t="s">
        <v>132</v>
      </c>
      <c r="B24" s="8" t="s">
        <v>155</v>
      </c>
      <c r="C24" s="5" t="s">
        <v>15</v>
      </c>
      <c r="D24" s="7"/>
      <c r="E24" s="9">
        <f>D24*869.09</f>
        <v>0</v>
      </c>
    </row>
    <row r="25" spans="1:5" ht="15.75">
      <c r="A25" s="52"/>
      <c r="B25" s="8" t="s">
        <v>58</v>
      </c>
      <c r="C25" s="5" t="s">
        <v>15</v>
      </c>
      <c r="D25" s="7">
        <v>2</v>
      </c>
      <c r="E25" s="22">
        <f>92.12*D25</f>
        <v>184.24</v>
      </c>
    </row>
    <row r="26" spans="1:5" ht="15.75">
      <c r="A26" s="52"/>
      <c r="B26" s="8" t="s">
        <v>59</v>
      </c>
      <c r="C26" s="5" t="s">
        <v>15</v>
      </c>
      <c r="D26" s="7">
        <v>1</v>
      </c>
      <c r="E26" s="22">
        <f>546.92*D26</f>
        <v>546.92</v>
      </c>
    </row>
    <row r="27" spans="1:5" ht="15.75">
      <c r="A27" s="53"/>
      <c r="B27" s="8" t="s">
        <v>60</v>
      </c>
      <c r="C27" s="5" t="s">
        <v>78</v>
      </c>
      <c r="D27" s="31">
        <v>2.25</v>
      </c>
      <c r="E27" s="25">
        <f>258.31*D27</f>
        <v>581.1975</v>
      </c>
    </row>
    <row r="28" spans="1:5" ht="51.75" customHeight="1">
      <c r="A28" s="51" t="s">
        <v>136</v>
      </c>
      <c r="B28" s="6" t="s">
        <v>75</v>
      </c>
      <c r="C28" s="5"/>
      <c r="D28" s="7">
        <v>5</v>
      </c>
      <c r="E28" s="25">
        <f>921.35*D28</f>
        <v>4606.75</v>
      </c>
    </row>
    <row r="29" spans="1:5" ht="15.75">
      <c r="A29" s="53"/>
      <c r="B29" s="8" t="s">
        <v>105</v>
      </c>
      <c r="C29" s="5" t="s">
        <v>19</v>
      </c>
      <c r="D29" s="7">
        <v>3</v>
      </c>
      <c r="E29" s="25">
        <f>1351.97*D29</f>
        <v>4055.91</v>
      </c>
    </row>
    <row r="30" spans="1:5" ht="15.75">
      <c r="A30" s="1"/>
      <c r="B30" s="1"/>
      <c r="C30" s="1"/>
      <c r="D30" s="2"/>
      <c r="E30" s="38">
        <f>SUM(E7:E29)</f>
        <v>48659.9975</v>
      </c>
    </row>
  </sheetData>
  <sheetProtection/>
  <mergeCells count="6">
    <mergeCell ref="A7:A11"/>
    <mergeCell ref="A12:A13"/>
    <mergeCell ref="A14:A15"/>
    <mergeCell ref="A16:A23"/>
    <mergeCell ref="A24:A27"/>
    <mergeCell ref="A28:A29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20.140625" style="0" customWidth="1"/>
    <col min="2" max="2" width="40.00390625" style="0" customWidth="1"/>
    <col min="3" max="5" width="13.57421875" style="0" customWidth="1"/>
  </cols>
  <sheetData>
    <row r="2" spans="1:5" ht="15.75">
      <c r="A2" s="1"/>
      <c r="B2" s="1" t="s">
        <v>221</v>
      </c>
      <c r="C2" s="1"/>
      <c r="D2" s="2"/>
      <c r="E2" s="1"/>
    </row>
    <row r="3" spans="1:5" ht="15.75">
      <c r="A3" s="1"/>
      <c r="B3" s="14" t="s">
        <v>127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0.25" customHeight="1">
      <c r="A6" s="4" t="s">
        <v>0</v>
      </c>
      <c r="B6" s="5" t="s">
        <v>1</v>
      </c>
      <c r="C6" s="4" t="s">
        <v>2</v>
      </c>
      <c r="D6" s="4" t="s">
        <v>106</v>
      </c>
      <c r="E6" s="15"/>
    </row>
    <row r="7" spans="1:5" ht="25.5" customHeight="1">
      <c r="A7" s="60" t="s">
        <v>150</v>
      </c>
      <c r="B7" s="6" t="s">
        <v>13</v>
      </c>
      <c r="C7" s="5"/>
      <c r="D7" s="7"/>
      <c r="E7" s="8"/>
    </row>
    <row r="8" spans="1:5" ht="15.75">
      <c r="A8" s="60"/>
      <c r="B8" s="8" t="s">
        <v>14</v>
      </c>
      <c r="C8" s="5" t="s">
        <v>15</v>
      </c>
      <c r="D8" s="7">
        <v>1</v>
      </c>
      <c r="E8" s="22">
        <f>734.88*D8</f>
        <v>734.88</v>
      </c>
    </row>
    <row r="9" spans="1:5" ht="15.75">
      <c r="A9" s="60"/>
      <c r="B9" s="8" t="s">
        <v>16</v>
      </c>
      <c r="C9" s="5" t="s">
        <v>15</v>
      </c>
      <c r="D9" s="7">
        <v>2</v>
      </c>
      <c r="E9" s="22">
        <f>498.86*D9</f>
        <v>997.72</v>
      </c>
    </row>
    <row r="10" spans="1:5" ht="15.75">
      <c r="A10" s="60"/>
      <c r="B10" s="8" t="s">
        <v>17</v>
      </c>
      <c r="C10" s="5" t="s">
        <v>10</v>
      </c>
      <c r="D10" s="7">
        <v>3</v>
      </c>
      <c r="E10" s="22">
        <f>658.58*D10</f>
        <v>1975.7400000000002</v>
      </c>
    </row>
    <row r="11" spans="1:5" ht="15.75">
      <c r="A11" s="60"/>
      <c r="B11" s="8" t="s">
        <v>18</v>
      </c>
      <c r="C11" s="5" t="s">
        <v>15</v>
      </c>
      <c r="D11" s="7">
        <v>2</v>
      </c>
      <c r="E11" s="22">
        <f>372.34*D11</f>
        <v>744.68</v>
      </c>
    </row>
    <row r="12" spans="1:5" ht="15.75">
      <c r="A12" s="64" t="s">
        <v>134</v>
      </c>
      <c r="B12" s="8" t="s">
        <v>21</v>
      </c>
      <c r="C12" s="5" t="s">
        <v>7</v>
      </c>
      <c r="D12" s="7">
        <v>1.8</v>
      </c>
      <c r="E12" s="22">
        <f>789.55*D12</f>
        <v>1421.19</v>
      </c>
    </row>
    <row r="13" spans="1:5" ht="15.75">
      <c r="A13" s="66"/>
      <c r="B13" s="8" t="s">
        <v>22</v>
      </c>
      <c r="C13" s="5" t="s">
        <v>23</v>
      </c>
      <c r="D13" s="7"/>
      <c r="E13" s="22">
        <f>756.87*D13</f>
        <v>0</v>
      </c>
    </row>
    <row r="14" spans="1:5" ht="15.75">
      <c r="A14" s="51" t="s">
        <v>130</v>
      </c>
      <c r="B14" s="8" t="s">
        <v>33</v>
      </c>
      <c r="C14" s="5" t="s">
        <v>10</v>
      </c>
      <c r="D14" s="7"/>
      <c r="E14" s="22">
        <f>1546.79*D14</f>
        <v>0</v>
      </c>
    </row>
    <row r="15" spans="1:5" ht="15.75">
      <c r="A15" s="52"/>
      <c r="B15" s="8" t="s">
        <v>43</v>
      </c>
      <c r="C15" s="5" t="s">
        <v>82</v>
      </c>
      <c r="D15" s="7">
        <v>14</v>
      </c>
      <c r="E15" s="25">
        <f>4117.15/7*D15</f>
        <v>8234.3</v>
      </c>
    </row>
    <row r="16" spans="1:5" ht="15.75">
      <c r="A16" s="51" t="s">
        <v>135</v>
      </c>
      <c r="B16" s="8" t="s">
        <v>47</v>
      </c>
      <c r="C16" s="5" t="s">
        <v>10</v>
      </c>
      <c r="D16" s="7">
        <v>8</v>
      </c>
      <c r="E16" s="25">
        <f>489.65*D16</f>
        <v>3917.2</v>
      </c>
    </row>
    <row r="17" spans="1:5" ht="15.75">
      <c r="A17" s="52"/>
      <c r="B17" s="10" t="s">
        <v>83</v>
      </c>
      <c r="C17" s="5" t="s">
        <v>10</v>
      </c>
      <c r="D17" s="7">
        <v>4</v>
      </c>
      <c r="E17" s="25">
        <f>756.94*D17</f>
        <v>3027.76</v>
      </c>
    </row>
    <row r="18" spans="1:5" ht="15.75">
      <c r="A18" s="52"/>
      <c r="B18" s="8" t="s">
        <v>41</v>
      </c>
      <c r="C18" s="5" t="s">
        <v>23</v>
      </c>
      <c r="D18" s="7"/>
      <c r="E18" s="22">
        <f>4670.09*D18</f>
        <v>0</v>
      </c>
    </row>
    <row r="19" spans="1:5" ht="15.75">
      <c r="A19" s="52"/>
      <c r="B19" s="11" t="s">
        <v>37</v>
      </c>
      <c r="C19" s="5" t="s">
        <v>15</v>
      </c>
      <c r="D19" s="7">
        <v>2</v>
      </c>
      <c r="E19" s="22">
        <f>497.45*D19</f>
        <v>994.9</v>
      </c>
    </row>
    <row r="20" spans="1:5" ht="15.75">
      <c r="A20" s="52"/>
      <c r="B20" s="11" t="s">
        <v>39</v>
      </c>
      <c r="C20" s="5" t="s">
        <v>15</v>
      </c>
      <c r="D20" s="7">
        <v>1</v>
      </c>
      <c r="E20" s="22">
        <f>305.33*D20</f>
        <v>305.33</v>
      </c>
    </row>
    <row r="21" spans="1:5" ht="15.75">
      <c r="A21" s="52"/>
      <c r="B21" s="8" t="s">
        <v>97</v>
      </c>
      <c r="C21" s="5" t="s">
        <v>98</v>
      </c>
      <c r="D21" s="7">
        <v>1</v>
      </c>
      <c r="E21" s="9">
        <f>9267.6*D21</f>
        <v>9267.6</v>
      </c>
    </row>
    <row r="22" spans="1:5" ht="15.75">
      <c r="A22" s="53"/>
      <c r="B22" s="8" t="s">
        <v>120</v>
      </c>
      <c r="C22" s="5" t="s">
        <v>15</v>
      </c>
      <c r="D22" s="7"/>
      <c r="E22" s="22">
        <f>1824.71*D22</f>
        <v>0</v>
      </c>
    </row>
    <row r="23" spans="1:5" ht="15.75">
      <c r="A23" s="51" t="s">
        <v>137</v>
      </c>
      <c r="B23" s="8" t="s">
        <v>54</v>
      </c>
      <c r="C23" s="5" t="s">
        <v>55</v>
      </c>
      <c r="D23" s="7"/>
      <c r="E23" s="9"/>
    </row>
    <row r="24" spans="1:5" ht="15.75">
      <c r="A24" s="52"/>
      <c r="B24" s="8" t="s">
        <v>58</v>
      </c>
      <c r="C24" s="5" t="s">
        <v>15</v>
      </c>
      <c r="D24" s="7">
        <v>2</v>
      </c>
      <c r="E24" s="22">
        <f>92.12*D24</f>
        <v>184.24</v>
      </c>
    </row>
    <row r="25" spans="1:5" ht="15.75">
      <c r="A25" s="52"/>
      <c r="B25" s="8" t="s">
        <v>59</v>
      </c>
      <c r="C25" s="5" t="s">
        <v>15</v>
      </c>
      <c r="D25" s="7"/>
      <c r="E25" s="22">
        <f>546.92*D25</f>
        <v>0</v>
      </c>
    </row>
    <row r="26" spans="1:5" ht="15.75">
      <c r="A26" s="53"/>
      <c r="B26" s="8" t="s">
        <v>60</v>
      </c>
      <c r="C26" s="5" t="s">
        <v>78</v>
      </c>
      <c r="D26" s="29">
        <v>2.107</v>
      </c>
      <c r="E26" s="25">
        <f>258.31*D26</f>
        <v>544.25917</v>
      </c>
    </row>
    <row r="27" spans="1:5" ht="39.75" customHeight="1">
      <c r="A27" s="51" t="s">
        <v>138</v>
      </c>
      <c r="B27" s="6" t="s">
        <v>75</v>
      </c>
      <c r="C27" s="5"/>
      <c r="D27" s="7">
        <v>6</v>
      </c>
      <c r="E27" s="25">
        <f>921.35*D27</f>
        <v>5528.1</v>
      </c>
    </row>
    <row r="28" spans="1:5" ht="15.75">
      <c r="A28" s="53"/>
      <c r="B28" s="8" t="s">
        <v>105</v>
      </c>
      <c r="C28" s="5" t="s">
        <v>222</v>
      </c>
      <c r="D28" s="7">
        <v>3</v>
      </c>
      <c r="E28" s="25">
        <f>1351.97*D28</f>
        <v>4055.91</v>
      </c>
    </row>
    <row r="29" spans="1:5" ht="15.75">
      <c r="A29" s="1"/>
      <c r="B29" s="1"/>
      <c r="C29" s="1"/>
      <c r="D29" s="2"/>
      <c r="E29" s="38">
        <f>SUM(E7:E28)</f>
        <v>41933.80917000001</v>
      </c>
    </row>
  </sheetData>
  <sheetProtection/>
  <mergeCells count="6">
    <mergeCell ref="A7:A11"/>
    <mergeCell ref="A12:A13"/>
    <mergeCell ref="A14:A15"/>
    <mergeCell ref="A16:A22"/>
    <mergeCell ref="A23:A26"/>
    <mergeCell ref="A27:A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2.7109375" style="3" customWidth="1"/>
    <col min="6" max="16384" width="9.140625" style="3" customWidth="1"/>
  </cols>
  <sheetData>
    <row r="1" spans="1:4" ht="18.75" customHeight="1">
      <c r="A1" s="1"/>
      <c r="B1" s="1" t="s">
        <v>69</v>
      </c>
      <c r="C1" s="1"/>
      <c r="D1" s="2"/>
    </row>
    <row r="2" spans="1:4" ht="15.75" customHeight="1">
      <c r="A2" s="1"/>
      <c r="B2" s="14" t="s">
        <v>127</v>
      </c>
      <c r="C2" s="1"/>
      <c r="D2" s="2"/>
    </row>
    <row r="3" spans="1:4" ht="15.75">
      <c r="A3" s="1"/>
      <c r="B3" s="1"/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18" customHeight="1">
      <c r="A6" s="61" t="s">
        <v>129</v>
      </c>
      <c r="B6" s="8" t="s">
        <v>21</v>
      </c>
      <c r="C6" s="5" t="s">
        <v>7</v>
      </c>
      <c r="D6" s="7">
        <v>1</v>
      </c>
      <c r="E6" s="22">
        <f>789.55*D6</f>
        <v>789.55</v>
      </c>
    </row>
    <row r="7" spans="1:5" ht="30" customHeight="1">
      <c r="A7" s="62"/>
      <c r="B7" s="8" t="s">
        <v>22</v>
      </c>
      <c r="C7" s="5" t="s">
        <v>23</v>
      </c>
      <c r="D7" s="7"/>
      <c r="E7" s="22">
        <f>756.87*D7</f>
        <v>0</v>
      </c>
    </row>
    <row r="8" spans="1:5" ht="16.5" customHeight="1">
      <c r="A8" s="51" t="s">
        <v>130</v>
      </c>
      <c r="B8" s="8" t="s">
        <v>33</v>
      </c>
      <c r="C8" s="5" t="s">
        <v>10</v>
      </c>
      <c r="D8" s="7"/>
      <c r="E8" s="22">
        <f>1546.79*D8</f>
        <v>0</v>
      </c>
    </row>
    <row r="9" spans="1:5" ht="15.75" customHeight="1">
      <c r="A9" s="52"/>
      <c r="B9" s="8" t="s">
        <v>43</v>
      </c>
      <c r="C9" s="5" t="s">
        <v>82</v>
      </c>
      <c r="D9" s="7">
        <v>7</v>
      </c>
      <c r="E9" s="22">
        <f>4117.15/7*D9</f>
        <v>4117.15</v>
      </c>
    </row>
    <row r="10" spans="1:5" ht="18.75" customHeight="1">
      <c r="A10" s="37"/>
      <c r="B10" s="8" t="s">
        <v>121</v>
      </c>
      <c r="C10" s="5" t="s">
        <v>23</v>
      </c>
      <c r="D10" s="7">
        <v>1</v>
      </c>
      <c r="E10" s="22">
        <f>588.82*D10+9200</f>
        <v>9788.82</v>
      </c>
    </row>
    <row r="11" spans="1:5" ht="19.5" customHeight="1">
      <c r="A11" s="51" t="s">
        <v>137</v>
      </c>
      <c r="B11" s="8" t="s">
        <v>54</v>
      </c>
      <c r="C11" s="5" t="s">
        <v>55</v>
      </c>
      <c r="D11" s="7"/>
      <c r="E11" s="9"/>
    </row>
    <row r="12" spans="1:5" ht="15.75">
      <c r="A12" s="52"/>
      <c r="B12" s="8" t="s">
        <v>58</v>
      </c>
      <c r="C12" s="5" t="s">
        <v>15</v>
      </c>
      <c r="D12" s="7">
        <v>1</v>
      </c>
      <c r="E12" s="22">
        <f>92.12*D12</f>
        <v>92.12</v>
      </c>
    </row>
    <row r="13" spans="1:5" ht="15.75">
      <c r="A13" s="53"/>
      <c r="B13" s="8" t="s">
        <v>60</v>
      </c>
      <c r="C13" s="5" t="s">
        <v>78</v>
      </c>
      <c r="D13" s="29">
        <v>3.095</v>
      </c>
      <c r="E13" s="40">
        <f>258.31*D13</f>
        <v>799.46945</v>
      </c>
    </row>
    <row r="14" spans="1:5" ht="15.75">
      <c r="A14" s="1"/>
      <c r="B14" s="1"/>
      <c r="C14" s="1"/>
      <c r="D14" s="2"/>
      <c r="E14" s="38">
        <f>SUM(E6:E13)</f>
        <v>15587.109450000002</v>
      </c>
    </row>
  </sheetData>
  <sheetProtection/>
  <mergeCells count="3">
    <mergeCell ref="A11:A13"/>
    <mergeCell ref="A6:A7"/>
    <mergeCell ref="A8:A9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  <rowBreaks count="1" manualBreakCount="1">
    <brk id="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1.28125" style="3" bestFit="1" customWidth="1"/>
    <col min="6" max="16384" width="9.140625" style="3" customWidth="1"/>
  </cols>
  <sheetData>
    <row r="1" spans="1:4" ht="18.75" customHeight="1">
      <c r="A1" s="1"/>
      <c r="B1" s="1" t="s">
        <v>66</v>
      </c>
      <c r="C1" s="1"/>
      <c r="D1" s="2"/>
    </row>
    <row r="2" spans="1:4" ht="15.75" customHeight="1">
      <c r="A2" s="1"/>
      <c r="B2" s="14" t="s">
        <v>127</v>
      </c>
      <c r="C2" s="1"/>
      <c r="D2" s="2"/>
    </row>
    <row r="3" spans="1:4" ht="15.75">
      <c r="A3" s="1"/>
      <c r="B3" s="1"/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19.5" customHeight="1">
      <c r="A6" s="49" t="s">
        <v>133</v>
      </c>
      <c r="B6" s="6" t="s">
        <v>12</v>
      </c>
      <c r="C6" s="5" t="s">
        <v>7</v>
      </c>
      <c r="D6" s="7"/>
      <c r="E6" s="9">
        <f>4.8*D6</f>
        <v>0</v>
      </c>
    </row>
    <row r="7" spans="1:5" ht="23.25" customHeight="1">
      <c r="A7" s="60"/>
      <c r="B7" s="6" t="s">
        <v>65</v>
      </c>
      <c r="C7" s="5" t="s">
        <v>7</v>
      </c>
      <c r="D7" s="28">
        <v>10</v>
      </c>
      <c r="E7" s="25">
        <f>731.31*D7</f>
        <v>7313.099999999999</v>
      </c>
    </row>
    <row r="8" spans="1:5" ht="18" customHeight="1">
      <c r="A8" s="61" t="s">
        <v>134</v>
      </c>
      <c r="B8" s="8" t="s">
        <v>21</v>
      </c>
      <c r="C8" s="5" t="s">
        <v>7</v>
      </c>
      <c r="D8" s="7">
        <v>1</v>
      </c>
      <c r="E8" s="22">
        <f>789.55*D8</f>
        <v>789.55</v>
      </c>
    </row>
    <row r="9" spans="1:5" ht="24" customHeight="1">
      <c r="A9" s="62"/>
      <c r="B9" s="8" t="s">
        <v>22</v>
      </c>
      <c r="C9" s="5" t="s">
        <v>23</v>
      </c>
      <c r="D9" s="7"/>
      <c r="E9" s="25">
        <f>756.87*D9</f>
        <v>0</v>
      </c>
    </row>
    <row r="10" spans="1:5" ht="18.75" customHeight="1">
      <c r="A10" s="51" t="s">
        <v>131</v>
      </c>
      <c r="B10" s="8" t="s">
        <v>47</v>
      </c>
      <c r="C10" s="5" t="s">
        <v>10</v>
      </c>
      <c r="D10" s="7"/>
      <c r="E10" s="22">
        <f>489.65*D10</f>
        <v>0</v>
      </c>
    </row>
    <row r="11" spans="1:5" ht="19.5" customHeight="1">
      <c r="A11" s="52"/>
      <c r="B11" s="8" t="s">
        <v>126</v>
      </c>
      <c r="C11" s="5" t="s">
        <v>15</v>
      </c>
      <c r="D11" s="7">
        <v>1</v>
      </c>
      <c r="E11" s="22">
        <f>588.82*D11+9200-8.4</f>
        <v>9780.42</v>
      </c>
    </row>
    <row r="12" spans="1:5" ht="19.5" customHeight="1">
      <c r="A12" s="52"/>
      <c r="B12" s="8" t="s">
        <v>96</v>
      </c>
      <c r="C12" s="5" t="s">
        <v>15</v>
      </c>
      <c r="D12" s="7"/>
      <c r="E12" s="22">
        <f>588.82*D12</f>
        <v>0</v>
      </c>
    </row>
    <row r="13" spans="1:7" ht="15.75">
      <c r="A13" s="1"/>
      <c r="B13" s="1"/>
      <c r="C13" s="1"/>
      <c r="D13" s="2"/>
      <c r="E13" s="38">
        <f>SUM(E6:E12)</f>
        <v>17883.07</v>
      </c>
      <c r="G13" s="17"/>
    </row>
  </sheetData>
  <sheetProtection/>
  <mergeCells count="3">
    <mergeCell ref="A6:A7"/>
    <mergeCell ref="A8:A9"/>
    <mergeCell ref="A10:A12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  <rowBreaks count="1" manualBreakCount="1">
    <brk id="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7" sqref="A7:IV7"/>
    </sheetView>
  </sheetViews>
  <sheetFormatPr defaultColWidth="9.140625" defaultRowHeight="12.75"/>
  <cols>
    <col min="1" max="1" width="22.28125" style="3" customWidth="1"/>
    <col min="2" max="2" width="36.57421875" style="3" customWidth="1"/>
    <col min="3" max="3" width="7.8515625" style="3" customWidth="1"/>
    <col min="4" max="4" width="10.140625" style="13" customWidth="1"/>
    <col min="5" max="5" width="11.7109375" style="3" customWidth="1"/>
    <col min="6" max="16384" width="9.140625" style="3" customWidth="1"/>
  </cols>
  <sheetData>
    <row r="1" spans="1:3" ht="18.75" customHeight="1">
      <c r="A1" s="1"/>
      <c r="B1" s="1" t="s">
        <v>108</v>
      </c>
      <c r="C1" s="1"/>
    </row>
    <row r="2" spans="1:3" ht="15.75" customHeight="1">
      <c r="A2" s="1"/>
      <c r="B2" s="14" t="s">
        <v>127</v>
      </c>
      <c r="C2" s="2"/>
    </row>
    <row r="3" spans="1:4" ht="15.75">
      <c r="A3" s="1"/>
      <c r="B3" s="1"/>
      <c r="C3" s="2"/>
      <c r="D3" s="2"/>
    </row>
    <row r="4" spans="1:4" ht="8.25" customHeight="1">
      <c r="A4" s="1"/>
      <c r="B4" s="1"/>
      <c r="C4" s="1"/>
      <c r="D4" s="2"/>
    </row>
    <row r="5" spans="1:5" ht="47.25">
      <c r="A5" s="4" t="s">
        <v>0</v>
      </c>
      <c r="B5" s="5" t="s">
        <v>1</v>
      </c>
      <c r="C5" s="4" t="s">
        <v>2</v>
      </c>
      <c r="D5" s="4" t="s">
        <v>106</v>
      </c>
      <c r="E5" s="15"/>
    </row>
    <row r="6" spans="1:5" ht="18.75" customHeight="1">
      <c r="A6" s="57" t="s">
        <v>141</v>
      </c>
      <c r="B6" s="8" t="s">
        <v>74</v>
      </c>
      <c r="C6" s="5" t="s">
        <v>7</v>
      </c>
      <c r="D6" s="7"/>
      <c r="E6" s="22">
        <f>405.85*D6</f>
        <v>0</v>
      </c>
    </row>
    <row r="7" spans="1:5" ht="16.5" customHeight="1">
      <c r="A7" s="58"/>
      <c r="B7" s="8" t="s">
        <v>115</v>
      </c>
      <c r="C7" s="5" t="s">
        <v>7</v>
      </c>
      <c r="D7" s="7">
        <f>8*2.2</f>
        <v>17.6</v>
      </c>
      <c r="E7" s="25">
        <f>335.12*D7</f>
        <v>5898.112000000001</v>
      </c>
    </row>
    <row r="8" spans="1:5" ht="18" customHeight="1">
      <c r="A8" s="61" t="s">
        <v>134</v>
      </c>
      <c r="B8" s="8" t="s">
        <v>21</v>
      </c>
      <c r="C8" s="5" t="s">
        <v>7</v>
      </c>
      <c r="D8" s="7">
        <v>2</v>
      </c>
      <c r="E8" s="22">
        <f>789.55*D8</f>
        <v>1579.1</v>
      </c>
    </row>
    <row r="9" spans="1:5" ht="18" customHeight="1">
      <c r="A9" s="62"/>
      <c r="B9" s="8" t="s">
        <v>22</v>
      </c>
      <c r="C9" s="5" t="s">
        <v>23</v>
      </c>
      <c r="D9" s="7"/>
      <c r="E9" s="22">
        <f>756.87*D9</f>
        <v>0</v>
      </c>
    </row>
    <row r="10" spans="1:5" ht="17.25" customHeight="1">
      <c r="A10" s="51" t="s">
        <v>130</v>
      </c>
      <c r="B10" s="8" t="s">
        <v>33</v>
      </c>
      <c r="C10" s="5" t="s">
        <v>10</v>
      </c>
      <c r="D10" s="7"/>
      <c r="E10" s="22">
        <f>1546.79*D10</f>
        <v>0</v>
      </c>
    </row>
    <row r="11" spans="1:5" ht="18" customHeight="1">
      <c r="A11" s="52"/>
      <c r="B11" s="8" t="s">
        <v>43</v>
      </c>
      <c r="C11" s="5" t="s">
        <v>82</v>
      </c>
      <c r="D11" s="7">
        <v>7</v>
      </c>
      <c r="E11" s="25">
        <f>4117.15/7*D11</f>
        <v>4117.15</v>
      </c>
    </row>
    <row r="12" spans="1:5" ht="18.75" customHeight="1">
      <c r="A12" s="51" t="s">
        <v>131</v>
      </c>
      <c r="B12" s="8" t="s">
        <v>47</v>
      </c>
      <c r="C12" s="5" t="s">
        <v>10</v>
      </c>
      <c r="D12" s="7">
        <v>6</v>
      </c>
      <c r="E12" s="22">
        <f>489.65*D12</f>
        <v>2937.8999999999996</v>
      </c>
    </row>
    <row r="13" spans="1:5" ht="20.25" customHeight="1">
      <c r="A13" s="52"/>
      <c r="B13" s="10" t="s">
        <v>83</v>
      </c>
      <c r="C13" s="5" t="s">
        <v>10</v>
      </c>
      <c r="D13" s="7">
        <v>2</v>
      </c>
      <c r="E13" s="22">
        <f>756.94*D13</f>
        <v>1513.88</v>
      </c>
    </row>
    <row r="14" spans="1:5" ht="21" customHeight="1">
      <c r="A14" s="52"/>
      <c r="B14" s="8" t="s">
        <v>41</v>
      </c>
      <c r="C14" s="5" t="s">
        <v>23</v>
      </c>
      <c r="D14" s="7"/>
      <c r="E14" s="22">
        <f>4670.09*D14</f>
        <v>0</v>
      </c>
    </row>
    <row r="15" spans="1:5" ht="17.25" customHeight="1">
      <c r="A15" s="52"/>
      <c r="B15" s="11" t="s">
        <v>37</v>
      </c>
      <c r="C15" s="5" t="s">
        <v>15</v>
      </c>
      <c r="D15" s="7">
        <v>2</v>
      </c>
      <c r="E15" s="22">
        <f>497.45*D15</f>
        <v>994.9</v>
      </c>
    </row>
    <row r="16" spans="1:5" ht="17.25" customHeight="1">
      <c r="A16" s="52"/>
      <c r="B16" s="11" t="s">
        <v>39</v>
      </c>
      <c r="C16" s="5" t="s">
        <v>15</v>
      </c>
      <c r="D16" s="7">
        <v>2</v>
      </c>
      <c r="E16" s="22">
        <f>305.33*D16</f>
        <v>610.66</v>
      </c>
    </row>
    <row r="17" spans="1:5" ht="18" customHeight="1">
      <c r="A17" s="52"/>
      <c r="B17" s="8" t="s">
        <v>123</v>
      </c>
      <c r="C17" s="5" t="s">
        <v>23</v>
      </c>
      <c r="D17" s="7">
        <v>1</v>
      </c>
      <c r="E17" s="22">
        <f>588.82*D17+9200</f>
        <v>9788.82</v>
      </c>
    </row>
    <row r="18" spans="1:5" ht="15.75">
      <c r="A18" s="51" t="s">
        <v>137</v>
      </c>
      <c r="B18" s="8" t="s">
        <v>54</v>
      </c>
      <c r="C18" s="5" t="s">
        <v>55</v>
      </c>
      <c r="D18" s="7"/>
      <c r="E18" s="9"/>
    </row>
    <row r="19" spans="1:5" ht="31.5">
      <c r="A19" s="52"/>
      <c r="B19" s="6" t="s">
        <v>56</v>
      </c>
      <c r="C19" s="5" t="s">
        <v>15</v>
      </c>
      <c r="D19" s="7">
        <v>1</v>
      </c>
      <c r="E19" s="22">
        <f>640.45*D19</f>
        <v>640.45</v>
      </c>
    </row>
    <row r="20" spans="1:5" ht="15.75">
      <c r="A20" s="52"/>
      <c r="B20" s="8" t="s">
        <v>58</v>
      </c>
      <c r="C20" s="5" t="s">
        <v>15</v>
      </c>
      <c r="D20" s="7">
        <v>1</v>
      </c>
      <c r="E20" s="22">
        <f>92.12*D20</f>
        <v>92.12</v>
      </c>
    </row>
    <row r="21" spans="1:5" ht="15.75">
      <c r="A21" s="53"/>
      <c r="B21" s="8" t="s">
        <v>60</v>
      </c>
      <c r="C21" s="5" t="s">
        <v>78</v>
      </c>
      <c r="D21" s="29">
        <v>4.433</v>
      </c>
      <c r="E21" s="25">
        <f>258.31*D21</f>
        <v>1145.08823</v>
      </c>
    </row>
    <row r="22" spans="1:5" ht="15.75">
      <c r="A22" s="1"/>
      <c r="B22" s="1"/>
      <c r="C22" s="1"/>
      <c r="D22" s="2"/>
      <c r="E22" s="38">
        <f>SUM(E6:E21)</f>
        <v>29318.18023</v>
      </c>
    </row>
  </sheetData>
  <sheetProtection/>
  <mergeCells count="5">
    <mergeCell ref="A6:A7"/>
    <mergeCell ref="A18:A21"/>
    <mergeCell ref="A8:A9"/>
    <mergeCell ref="A10:A11"/>
    <mergeCell ref="A12:A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user</cp:lastModifiedBy>
  <cp:lastPrinted>2018-11-21T08:32:26Z</cp:lastPrinted>
  <dcterms:created xsi:type="dcterms:W3CDTF">2010-09-14T15:51:33Z</dcterms:created>
  <dcterms:modified xsi:type="dcterms:W3CDTF">2020-01-23T06:31:16Z</dcterms:modified>
  <cp:category/>
  <cp:version/>
  <cp:contentType/>
  <cp:contentStatus/>
</cp:coreProperties>
</file>